
<file path=[Content_Types].xml><?xml version="1.0" encoding="utf-8"?>
<Types xmlns="http://schemas.openxmlformats.org/package/2006/content-types">
  <Default Extension="bin" ContentType="application/vnd.openxmlformats-officedocument.spreadsheetml.printerSettings"/>
  <Override PartName="/xl/theme/theme1.xml" ContentType="application/vnd.openxmlformats-officedocument.theme+xml"/>
  <Override PartName="/xl/styles.xml" ContentType="application/vnd.openxmlformats-officedocument.spreadsheetml.styles+xml"/>
  <Default Extension="emf" ContentType="image/x-emf"/>
  <Default Extension="rels" ContentType="application/vnd.openxmlformats-package.relationships+xml"/>
  <Default Extension="xml" ContentType="application/xml"/>
  <Override PartName="/xl/workbook.xml" ContentType="application/vnd.openxmlformats-officedocument.spreadsheetml.sheet.main+xml"/>
  <Override PartName="/xl/embeddings/oleObject1.bin" ContentType="application/vnd.openxmlformats-officedocument.oleObject"/>
  <Override PartName="/docProps/app.xml" ContentType="application/vnd.openxmlformats-officedocument.extended-properties+xml"/>
  <Override PartName="/xl/worksheets/sheet1.xml" ContentType="application/vnd.openxmlformats-officedocument.spreadsheetml.worksheet+xml"/>
  <Override PartName="/xl/externalLinks/externalLink1.xml" ContentType="application/vnd.openxmlformats-officedocument.spreadsheetml.externalLink+xml"/>
  <Default Extension="vml" ContentType="application/vnd.openxmlformats-officedocument.vmlDrawing"/>
  <Override PartName="/xl/calcChain.xml" ContentType="application/vnd.openxmlformats-officedocument.spreadsheetml.calcChain+xml"/>
  <Override PartName="/xl/sharedStrings.xml" ContentType="application/vnd.openxmlformats-officedocument.spreadsheetml.sharedStrings+xml"/>
  <Override PartName="/docProps/core.xml" ContentType="application/vnd.openxmlformats-package.core-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315" yWindow="75" windowWidth="20730" windowHeight="11760"/>
  </bookViews>
  <sheets>
    <sheet name="FINAL" sheetId="5" r:id="rId1"/>
  </sheets>
  <externalReferences>
    <externalReference r:id="rId2"/>
  </externalReferences>
  <definedNames>
    <definedName name="_xlnm._FilterDatabase" localSheetId="0" hidden="1">FINAL!$A$2:$G$57</definedName>
    <definedName name="_xlnm.Print_Area" localSheetId="0">FINAL!$A$1:$L$74</definedName>
    <definedName name="_xlnm.Print_Titles" localSheetId="0">FINAL!$1:$2</definedName>
  </definedNames>
  <calcPr calcId="125725"/>
</workbook>
</file>

<file path=xl/calcChain.xml><?xml version="1.0" encoding="utf-8"?>
<calcChain xmlns="http://schemas.openxmlformats.org/spreadsheetml/2006/main">
  <c r="N73" i="5"/>
  <c r="N72"/>
  <c r="M73"/>
  <c r="M72"/>
  <c r="M70"/>
  <c r="N70"/>
  <c r="N69"/>
  <c r="M69"/>
  <c r="N68"/>
  <c r="M68"/>
  <c r="N67"/>
  <c r="M67"/>
  <c r="N66"/>
  <c r="M66"/>
  <c r="N65"/>
  <c r="M65"/>
  <c r="N64"/>
  <c r="M64"/>
  <c r="N63"/>
  <c r="M63"/>
  <c r="N62"/>
  <c r="M62"/>
  <c r="N61"/>
  <c r="M61"/>
  <c r="N60"/>
  <c r="M60"/>
  <c r="O56" l="1"/>
  <c r="O70" s="1"/>
  <c r="O51"/>
  <c r="O69" s="1"/>
  <c r="O40"/>
  <c r="O67" s="1"/>
  <c r="O45"/>
  <c r="O68" s="1"/>
  <c r="O36"/>
  <c r="O66" s="1"/>
  <c r="O32"/>
  <c r="O65" s="1"/>
  <c r="O23"/>
  <c r="O63" s="1"/>
  <c r="O29"/>
  <c r="O64" s="1"/>
  <c r="O17"/>
  <c r="O62" s="1"/>
  <c r="O14"/>
  <c r="O61" s="1"/>
  <c r="O10"/>
  <c r="O60" s="1"/>
  <c r="H36"/>
  <c r="H66" s="1"/>
  <c r="H40"/>
  <c r="H51"/>
  <c r="H69" s="1"/>
  <c r="H56"/>
  <c r="H70" s="1"/>
  <c r="J61"/>
  <c r="J62" s="1"/>
  <c r="J63" s="1"/>
  <c r="J64" s="1"/>
  <c r="J65" s="1"/>
  <c r="J66" s="1"/>
  <c r="J67" s="1"/>
  <c r="J68" s="1"/>
  <c r="J69" s="1"/>
  <c r="J70" s="1"/>
  <c r="H17"/>
  <c r="G57"/>
  <c r="K55"/>
  <c r="J55" s="1"/>
  <c r="L55" s="1"/>
  <c r="I55"/>
  <c r="K54"/>
  <c r="J54" s="1"/>
  <c r="L54" s="1"/>
  <c r="I54"/>
  <c r="K53"/>
  <c r="J53" s="1"/>
  <c r="L53" s="1"/>
  <c r="I53"/>
  <c r="K52"/>
  <c r="J52" s="1"/>
  <c r="I52"/>
  <c r="K49"/>
  <c r="I49"/>
  <c r="K48"/>
  <c r="I48"/>
  <c r="K47"/>
  <c r="I47"/>
  <c r="K46"/>
  <c r="I46"/>
  <c r="H45"/>
  <c r="H68" s="1"/>
  <c r="K44"/>
  <c r="J44" s="1"/>
  <c r="L44" s="1"/>
  <c r="I44"/>
  <c r="K43"/>
  <c r="J43" s="1"/>
  <c r="L43" s="1"/>
  <c r="I43"/>
  <c r="E43"/>
  <c r="K42"/>
  <c r="I42"/>
  <c r="K41"/>
  <c r="I41"/>
  <c r="K39"/>
  <c r="J39" s="1"/>
  <c r="L39" s="1"/>
  <c r="I39"/>
  <c r="K38"/>
  <c r="J38" s="1"/>
  <c r="L38" s="1"/>
  <c r="I38"/>
  <c r="K35"/>
  <c r="I35"/>
  <c r="K34"/>
  <c r="I34"/>
  <c r="K37"/>
  <c r="I37"/>
  <c r="K33"/>
  <c r="I33"/>
  <c r="H32"/>
  <c r="H65" s="1"/>
  <c r="K31"/>
  <c r="J31" s="1"/>
  <c r="L31" s="1"/>
  <c r="I31"/>
  <c r="K30"/>
  <c r="J30" s="1"/>
  <c r="I30"/>
  <c r="H29"/>
  <c r="H64" s="1"/>
  <c r="K28"/>
  <c r="I28"/>
  <c r="K27"/>
  <c r="I27"/>
  <c r="K26"/>
  <c r="I26"/>
  <c r="K25"/>
  <c r="I25"/>
  <c r="K24"/>
  <c r="I24"/>
  <c r="H23"/>
  <c r="H63" s="1"/>
  <c r="K22"/>
  <c r="J22" s="1"/>
  <c r="L22" s="1"/>
  <c r="I22"/>
  <c r="K21"/>
  <c r="J21" s="1"/>
  <c r="L21" s="1"/>
  <c r="I21"/>
  <c r="K20"/>
  <c r="J20" s="1"/>
  <c r="L20" s="1"/>
  <c r="I20"/>
  <c r="K19"/>
  <c r="J19" s="1"/>
  <c r="L19" s="1"/>
  <c r="I19"/>
  <c r="E19"/>
  <c r="K18"/>
  <c r="I18"/>
  <c r="K50"/>
  <c r="J50" s="1"/>
  <c r="L50" s="1"/>
  <c r="I50"/>
  <c r="K16"/>
  <c r="J16" s="1"/>
  <c r="L16" s="1"/>
  <c r="I16"/>
  <c r="K15"/>
  <c r="I15"/>
  <c r="H14"/>
  <c r="H61" s="1"/>
  <c r="K13"/>
  <c r="I13"/>
  <c r="K12"/>
  <c r="I12"/>
  <c r="K11"/>
  <c r="I11"/>
  <c r="H10"/>
  <c r="K9"/>
  <c r="J9" s="1"/>
  <c r="L9" s="1"/>
  <c r="I9"/>
  <c r="K8"/>
  <c r="J8" s="1"/>
  <c r="L8" s="1"/>
  <c r="I8"/>
  <c r="K7"/>
  <c r="J7" s="1"/>
  <c r="L7" s="1"/>
  <c r="I7"/>
  <c r="K6"/>
  <c r="J6" s="1"/>
  <c r="L6" s="1"/>
  <c r="I6"/>
  <c r="K5"/>
  <c r="J5" s="1"/>
  <c r="L5" s="1"/>
  <c r="I5"/>
  <c r="K4"/>
  <c r="J4" s="1"/>
  <c r="L4" s="1"/>
  <c r="I4"/>
  <c r="K3"/>
  <c r="J3" s="1"/>
  <c r="I3"/>
  <c r="O57" l="1"/>
  <c r="O71"/>
  <c r="I36"/>
  <c r="I66" s="1"/>
  <c r="K36"/>
  <c r="K14"/>
  <c r="K40"/>
  <c r="I40"/>
  <c r="I14"/>
  <c r="I61" s="1"/>
  <c r="K17"/>
  <c r="I32"/>
  <c r="I65" s="1"/>
  <c r="K29"/>
  <c r="I45"/>
  <c r="I68" s="1"/>
  <c r="H67"/>
  <c r="H72" s="1"/>
  <c r="I72" s="1"/>
  <c r="I23"/>
  <c r="I63" s="1"/>
  <c r="K51"/>
  <c r="H57"/>
  <c r="I17"/>
  <c r="J32"/>
  <c r="J10"/>
  <c r="K10"/>
  <c r="I29"/>
  <c r="I64" s="1"/>
  <c r="I10"/>
  <c r="I60" s="1"/>
  <c r="J15"/>
  <c r="J17" s="1"/>
  <c r="K23"/>
  <c r="I51"/>
  <c r="I69" s="1"/>
  <c r="K32"/>
  <c r="J56"/>
  <c r="J35"/>
  <c r="I56"/>
  <c r="I70" s="1"/>
  <c r="K56"/>
  <c r="L3"/>
  <c r="L10" s="1"/>
  <c r="L30"/>
  <c r="L32" s="1"/>
  <c r="K45"/>
  <c r="L52"/>
  <c r="L56" s="1"/>
  <c r="H60"/>
  <c r="J11"/>
  <c r="J12"/>
  <c r="L12" s="1"/>
  <c r="J13"/>
  <c r="L13" s="1"/>
  <c r="J18"/>
  <c r="J23" s="1"/>
  <c r="J24"/>
  <c r="J25"/>
  <c r="L25" s="1"/>
  <c r="J26"/>
  <c r="L26" s="1"/>
  <c r="J27"/>
  <c r="L27" s="1"/>
  <c r="J28"/>
  <c r="L28" s="1"/>
  <c r="J33"/>
  <c r="J37"/>
  <c r="J34"/>
  <c r="L34" s="1"/>
  <c r="J41"/>
  <c r="J42"/>
  <c r="L42" s="1"/>
  <c r="J46"/>
  <c r="J47"/>
  <c r="L47" s="1"/>
  <c r="J48"/>
  <c r="L48" s="1"/>
  <c r="J49"/>
  <c r="L49" s="1"/>
  <c r="L37" l="1"/>
  <c r="L40" s="1"/>
  <c r="J40"/>
  <c r="L33"/>
  <c r="J36"/>
  <c r="L15"/>
  <c r="L17" s="1"/>
  <c r="I67"/>
  <c r="L24"/>
  <c r="L29" s="1"/>
  <c r="J29"/>
  <c r="L11"/>
  <c r="L14" s="1"/>
  <c r="J14"/>
  <c r="L46"/>
  <c r="L51" s="1"/>
  <c r="J51"/>
  <c r="J45"/>
  <c r="L35"/>
  <c r="L41"/>
  <c r="L45" s="1"/>
  <c r="L18"/>
  <c r="L23" s="1"/>
  <c r="L36" l="1"/>
  <c r="L57" s="1"/>
  <c r="H62"/>
  <c r="I57"/>
  <c r="I62"/>
  <c r="I71" s="1"/>
  <c r="K57"/>
  <c r="J57"/>
  <c r="H71" l="1"/>
  <c r="H73"/>
  <c r="I73" l="1"/>
  <c r="I74" s="1"/>
  <c r="H74"/>
</calcChain>
</file>

<file path=xl/sharedStrings.xml><?xml version="1.0" encoding="utf-8"?>
<sst xmlns="http://schemas.openxmlformats.org/spreadsheetml/2006/main" count="652" uniqueCount="266">
  <si>
    <t>CÓDIGO</t>
  </si>
  <si>
    <t>MUNICIPIO</t>
  </si>
  <si>
    <t>VEREDA Y/O CORREGIMIENTO</t>
  </si>
  <si>
    <t>PROYECTO</t>
  </si>
  <si>
    <t>AFECTACIÓN</t>
  </si>
  <si>
    <t>TOTAL</t>
  </si>
  <si>
    <t>RESPONSABLE</t>
  </si>
  <si>
    <t>OBRA</t>
  </si>
  <si>
    <t>INTERVENTORIA</t>
  </si>
  <si>
    <t xml:space="preserve">OBRA + INTERVENTORIA </t>
  </si>
  <si>
    <t>SEGUIMIENTO DEL MAVDT 2%</t>
  </si>
  <si>
    <t>01.01</t>
  </si>
  <si>
    <t>ALCALÁ</t>
  </si>
  <si>
    <t>VERADA CONGAL, MARAVELEZ Y POLONIA</t>
  </si>
  <si>
    <t>OBRAS DE REPOSICIÓN Y RECUPERACIÓN DEL ACUEDUCTO  RURAL POR AFECTACIÓN DE LA EMERGENCIA   INVERNAL VEREDAS  CONGAL MARAVELEZ Y LA POLONIA MUNICIPIO DE ALCALÁ</t>
  </si>
  <si>
    <t xml:space="preserve">Producto de la ola invernal, la bocatoma Pativilca que abastece las veredas Congal, Maravelez y Polonia, se encuentra colmatada por sedimentos, el muro horizontal que transporta la tubería de conducción colapso por la caída de material vegetal (producto de la ola invernal), las lluvias intensan aumentaron el caudal de la quebrada la que a su vez arrastro gran parte de los taludes de la quebrada que sostienen el muro de conducción o viga que soporta la tubería de conducción, 3 tramos de tubería presentan fisuras y perdida de caudal. </t>
  </si>
  <si>
    <t>CLAUDIA LORENA SUAREZ</t>
  </si>
  <si>
    <t>01.02</t>
  </si>
  <si>
    <t>VERADA EL DINDE</t>
  </si>
  <si>
    <t>OBRAS DE MITIGACIÓN Y PREVENCIÓN DEL ACUEDUCTO  POR AFECTACIÓN DE LA OLA  INVERNAL  VEREDA EL DINDE MUNICIPIO DE ALCALÁ</t>
  </si>
  <si>
    <t xml:space="preserve">La lluvia intensa de los últimos meses han vulnerado la estabilidad de los suelos, caso particular el sitio donde esta ubicado el tanque de almacenamiento y distribución de agua potable que abastece a 1545 personas de las veredas El Dinde, Higuerón y la Estrella. De manera general, se han presentado grandes movimientos de tierra y como consecuencia fisuras y peligro de deslizamiento del tanque.  </t>
  </si>
  <si>
    <t>01.03</t>
  </si>
  <si>
    <t>VEREDA EL HIGUERÓN</t>
  </si>
  <si>
    <t>OBRAS DE RECUPERACIÓN DE LA INFRAESTRUCTURA DEL CENTRO  DE RECUPERACIÓN DE RESIDUOS SÓLIDOS AFECTADOS  POR EMERGENCIA INVERNAL  VEREDA EL HIGUERÓN MUNICIPIO DE ALCALÁ.</t>
  </si>
  <si>
    <t xml:space="preserve">Como consecuencia de la ola invernal la cubierta del sitio de aprovechamiento de los residuos sólidos orgánicos   (lombricompuesto) fue dañada por el vendaval, el área del proceso del lombricompuesto es de 1.709 M2 ( 21X 81.4). </t>
  </si>
  <si>
    <t>02.02</t>
  </si>
  <si>
    <t>ANDALUCÍA</t>
  </si>
  <si>
    <t>CORREGIMIENTO  EL PLACER</t>
  </si>
  <si>
    <t>REPARACIÓN Y REHABILITACIÓN DEL ACUEDUCTO  EL PLACER  ANDALUCÍA</t>
  </si>
  <si>
    <t xml:space="preserve">La ola invernal a fines del 2010 genero crecientes fuertes en la fuente superficialy carga de humedad en las orillas donde se encuentra localizada la Bocatoma, por lo anterior y sumado a la deforestación ocacionado por pastoreo de ganadose produjeron derrumbes a lado y lado de las estructuras de captación. </t>
  </si>
  <si>
    <t>OMAR SUAREZ</t>
  </si>
  <si>
    <t>03.01</t>
  </si>
  <si>
    <t xml:space="preserve">ANSERMANUEVO </t>
  </si>
  <si>
    <t xml:space="preserve">ZONA RURAL </t>
  </si>
  <si>
    <t>ATENCIÓN A LAS AFECTACIONES  EN LA  INFRAESTRUCTURA DEL SISTEMA DE ACUEDUCTO  PRESENTADAS POR LA EMERGENCIA INVERNAL  EN EL SECTOR RURAL DEL MUNICIPIO DE ANSERMANUEVO .</t>
  </si>
  <si>
    <t>Reponer 60 metros de tubería de PVC de 10” RDE 21 Y 12 metros de  8”PVC RDE21. Así mismo , se debe recuperar la sostenibilidad del terreno en una longitud de aproximadamente 70 metros lineales y planear la protección del cauce de manera que se evite realizar  desvíos que afecten  la disponibilidad de agua para abastecimiento.</t>
  </si>
  <si>
    <t>04.01</t>
  </si>
  <si>
    <t>ARGELIA</t>
  </si>
  <si>
    <t xml:space="preserve">VEREDA,  RAIZAL. LA AURORA Y LAS BRISAS </t>
  </si>
  <si>
    <t>OBRAS DE REPOSICIÓN Y RECUPERACIÓN DEL ACUEDUCTO  RURAL POR AFECTACIÓN DE LA OLA   INVERNAL VEREDAS RAIZAL,  LA AURORA Y LAS BRISAS  MUNICIPIO DE ARGELIA.</t>
  </si>
  <si>
    <t xml:space="preserve">Viaducto que colapso  arreglo de tanque </t>
  </si>
  <si>
    <t>GUIDO BRICEÑO</t>
  </si>
  <si>
    <t>04.02</t>
  </si>
  <si>
    <t>VAREDA LA SOLEDAD Y TARRITOS Y LA PAZ</t>
  </si>
  <si>
    <t>OBRAS DE REPOSICIÓN Y RECUPERACIÓN DEL ACUEDUCTO  RURAL POR AFECTACIÓN DE LA OLA   INVERNAL VEREDAS LA SOLEDAD, TARRITOS Y LA PAZ  MUNICIPIO DE ARGELIA</t>
  </si>
  <si>
    <t xml:space="preserve">Viaducto de 70 mts tubería de 4". 2 válvulas de purga con cajas </t>
  </si>
  <si>
    <t>10.01</t>
  </si>
  <si>
    <t xml:space="preserve">CALI </t>
  </si>
  <si>
    <t>PICHINDE</t>
  </si>
  <si>
    <t>OBRAS DE REPOSICIÓN Y RECUPERACIÓN DEL ACUEDUCTO  RURAL POR AFECTACIÓN DE LA OLA   INVERNAL CORREGIMIENTO PICHINDE   MUNICIPIO DE CALI</t>
  </si>
  <si>
    <t xml:space="preserve">Construcción muro de contención PTAP Pichinde </t>
  </si>
  <si>
    <t xml:space="preserve">ING GUZMÁN </t>
  </si>
  <si>
    <t>13.01</t>
  </si>
  <si>
    <t>CARTAGO</t>
  </si>
  <si>
    <t>BARRIO VILLA JULIANA (INCLUYE PORTAL DE TORRELAVEGA, LA LORENA)</t>
  </si>
  <si>
    <t>OBRAS DE REPOSICIÓN Y RECUPERACIÓN DE LA CAPACIDAD DE CONDUCCIÓN DE LOS SISTEMAS DE EVACUACIÓN DE AGUAS LLUVIAS Y NEGRAS DEL BARRIO VILLA JULIANA Y ZONA DE INFLUENCIA DEL CASCO URBANO DEL MUNICIPIO DE CARTAGO, AFECTADO POR LA OLA INVERNAL .</t>
  </si>
  <si>
    <t>Las aguas del Rio La Vieja se regresan por un drenaje natural afectando las viviendas y el sistema de alcantarillado combinado constituido por un emisor de 30" de diámetro en concreto reforzado.  Se requiere limpiar,  mantener e instalar un equipo de bombeo que succione las aguas</t>
  </si>
  <si>
    <t>20.01</t>
  </si>
  <si>
    <t>GINEBRA</t>
  </si>
  <si>
    <t>VEREDA COCUYOS</t>
  </si>
  <si>
    <t>OBRAS DE REPOSICIÓN Y RECUPERACIÓN DEL ACUEDUCTO  RURAL POR AFECTACIÓN DE LA OLA   INVERNAL  EN LA VEREDA LOS COCUYOS DEL MUNICIPIO DE GINEBRA .</t>
  </si>
  <si>
    <t xml:space="preserve">Afectación de bocatoma, tubería de aducción y estabilización de taludes </t>
  </si>
  <si>
    <t>21.04</t>
  </si>
  <si>
    <t xml:space="preserve">GUACARÍ </t>
  </si>
  <si>
    <t>CHAFALOTE</t>
  </si>
  <si>
    <t>REHABILITACIÓN DE INFRAESTRUCTURA COLAPSADA POR LA OLA INVERNAL  EN EL ACUEDUCTO DE LA VEREDA CHAFALOTE DEL MUNICIPIO DE GUACARI.</t>
  </si>
  <si>
    <t>La precipitacion pluvial intensa y larga duracion ocurrida entre los meses de octubre y noviembre de 2011, afectaron las orillas de las vertientes deforestadas, constituidas por suelos blandos que se saturaron y sufrieron el efecto de corte sobre la infraestructura de acueducto de la Chafalote.   La presion de la pezuna de la vaca ha generado perdida de la vegetacion de amarre y las carcavas en los caminos siempre repetidos del pastoreo, generan el inicio de un cizallamiento si se carga de agua de escorrentia superficial. El agua en este centro poblado se utiliza para multiples usos que van desde el domestico hasta el agropecuario.</t>
  </si>
  <si>
    <t>22.01</t>
  </si>
  <si>
    <t>JAMUNDI</t>
  </si>
  <si>
    <t>CORREGIMIENTO LA TIMBA</t>
  </si>
  <si>
    <t xml:space="preserve">LIMPIEZA Y DESCOLMATACION DE TUBERIA DE ALCANTARILLADO Y CANALES DE AGUAS LLUVIAS CORREGIMIENTO LA TIMBA MUNICIPIO DE JAMUNDI </t>
  </si>
  <si>
    <t>Los habitantes del Municipio de Timba sufren inundaciones en epoca de invierno por la salida de aguas residuales, generando emergencia  sanitarias</t>
  </si>
  <si>
    <t>MPIO</t>
  </si>
  <si>
    <t>22.02</t>
  </si>
  <si>
    <t>CASCO URBANO</t>
  </si>
  <si>
    <t xml:space="preserve">OBRAS DE REHABILITACIÓN DE TRAMOS CRÍTICOS DEL ALCANTARILLADO URBANO POR AFECTACIÓN DE LA OLA   INVERNAL DEL MUNICIPIO DE JAMUNDI.  </t>
  </si>
  <si>
    <t>Los colectores de agua y algunos sumideros se vieron afectados por los lodos sedimentados ocacionado por las constantes lluvias</t>
  </si>
  <si>
    <t>22.03</t>
  </si>
  <si>
    <t xml:space="preserve">ROBLES </t>
  </si>
  <si>
    <t xml:space="preserve">OBRAS DE REPOSICIÓN Y RECUPERACIÓN DEL ACUEDUCTO  RURAL POR AFECTACIÓN DE LA OLA   INVERNAL  EN  EL CORREGIMIENTO DE ROBLES DEL MUNICIPIO DE JAMUNDI. </t>
  </si>
  <si>
    <t>Por la afectacion de la emergencia invernal se reqiere estabilizacion de taludes mejorar bocatoma, construccion desarenador  para el control de sedimentos de lodos  y reconstruccion de viaductos.</t>
  </si>
  <si>
    <t>22.04</t>
  </si>
  <si>
    <t>CORREGIMIENTO QUINAMAYO</t>
  </si>
  <si>
    <t xml:space="preserve">OPTIMIZACION DEL SISTEMA DE ALCANTARILLADO PLUVIAL  POR AFECTACIÓN DE LA OLA   INVERNAL  EN EL CORREGIMIENTO DE QUINAMAYO DEL MUNICIPIO DE JAMUNDI. </t>
  </si>
  <si>
    <t>Algunos tramos de la vías y canales de conducción colapsaron por el aumento de aguas lluvia a transportar, se requiere mantenimiento y adecuación</t>
  </si>
  <si>
    <t>22.05</t>
  </si>
  <si>
    <t>CASCO URBANO URBANIZACIÓN ALFAGUARA</t>
  </si>
  <si>
    <t xml:space="preserve">OBRAS DE MITIGACIÓN DEL RIESGO DE INUNDACIÓN EN LAS AÉREAS CRITICAS DEL ZANJÓN EL ROSARIO  POR AFECTACIÓN DE LA OLA   INVERNAL  EN EL ÁREA URBANA DEL MUNICIPIO DE JAMUNDI. </t>
  </si>
  <si>
    <t xml:space="preserve">Construir un jarillon en el barrio Riberas del Rosario, localizado en el área urbana del municipio, para contener el desbordamiento del Zanjón Rosario. El aumento del nivel del agua provoca inundaciones en el sector, para corregir la situación se requiere la construcción de un jarillón </t>
  </si>
  <si>
    <t>23.01</t>
  </si>
  <si>
    <t>LA CUMBRE</t>
  </si>
  <si>
    <t>VEREDA CHICORAL</t>
  </si>
  <si>
    <t xml:space="preserve">APROVISIONAMIENTO  DE AGUA EN LA EMERGENCIA DE OLA INVERNAL PARA EL SECTOR RURAL DE LA VEREDA EL CHICORAL MUNICIPIO DE LA CUMBRE.  </t>
  </si>
  <si>
    <t xml:space="preserve">LA CUMBRE - Vereda Chicoral se presentó afectacion  en la bocatoma y se requiere estabilizar los suelos </t>
  </si>
  <si>
    <t>23.02</t>
  </si>
  <si>
    <t>VEREDA ALTOSANO</t>
  </si>
  <si>
    <t xml:space="preserve">APROVISIONAMIENTO  DE AGUA EN LA EMERGENCIA DE OLA INVERNAL PARA EL SECTOR RURAL DE LA VEREDA ALTOSANO  MUNICIPIO DE LA CUMBRE.  </t>
  </si>
  <si>
    <t>23.03</t>
  </si>
  <si>
    <t>VEREDA PARRAGA</t>
  </si>
  <si>
    <t xml:space="preserve">APROVISIONAMIENTO  DE AGUA EN LA EMERGENCIA DE OLA INVERNAL PARA EL SECTOR RURAL DE LA VEREDA PARRAGA  MUNICIPIO DE LA CUMBRE.  </t>
  </si>
  <si>
    <t xml:space="preserve">Presenta suspensión del servicio de acueducto en consecuencia de los derrumbes ocacionados por la emergencia invernal </t>
  </si>
  <si>
    <t>24.01</t>
  </si>
  <si>
    <t>LA UNIÓN</t>
  </si>
  <si>
    <t>VEREDA EL RINCÓN</t>
  </si>
  <si>
    <t xml:space="preserve">OBRAS DE REPOSICIÓN Y RECUPERACIÓN DEL ACUEDUCTO  RURAL POR AFECTACIÓN DE LA OLA   INVERNAL  VEREDA EL RINCÓN DEL MUNICIPIO DE LA UNIÓN.  </t>
  </si>
  <si>
    <t xml:space="preserve">Arreglo de tanque e impermeabilización, viaductos y válvulas de purga con cajas </t>
  </si>
  <si>
    <t>24.02</t>
  </si>
  <si>
    <t>VEREDA PÁJARO DE ORO</t>
  </si>
  <si>
    <t xml:space="preserve">OBRAS DE REPOSICIÓN Y RECUPERACIÓN DEL ACUEDUCTO  RURAL POR AFECTACIÓN DE LA OLA   INVERNAL  EN LA VEREDA PÁJARO DE ORO DEL MUNICIPIO DE LA UNIÓN. </t>
  </si>
  <si>
    <t xml:space="preserve">Reconstrucción de nueva bocatoma y desarenador. Estabilización de taludes ,  tuberías de aducción  Viaducto,  18 mts </t>
  </si>
  <si>
    <t>24.03</t>
  </si>
  <si>
    <t>VEREDA QUEBRADA GRANDE</t>
  </si>
  <si>
    <t>OBRAS DE REPOSICIÓN Y RECUPERACIÓN DEL ACUEDUCTO  RURAL POR AFECTACIÓN DE LA OLA   INVERNAL  EN LA VEREDA QUEBARADA GRANDE MUNICIPIO DE LA UNIÓN</t>
  </si>
  <si>
    <t xml:space="preserve">Estabilización de taludes, reforzamiento de  bocatoma y tubería de conducción </t>
  </si>
  <si>
    <t>26.01</t>
  </si>
  <si>
    <t>OBANDO</t>
  </si>
  <si>
    <t>CORREGIMIENTO SAN ISIDRO</t>
  </si>
  <si>
    <t xml:space="preserve">OBRAS DE REPOSICIÓN Y RECUPERACIÓN DEL ACUEDUCTO  RURAL POR AFECTACIÓN DE LA OLA   INVERNAL  EN EL CORREGIMIENTO DE SAN ISIDRO  MUNICIPIO DE  OBANDO. </t>
  </si>
  <si>
    <t>Producto de la ola invernal, ocurrida a finales del año 2010 y extendida hasta abril de 2011, la tubería de conducción de agua potable de la Vereda se vio afectada básicamente por los grandes movimientos de tierra. Se requiere estabilizar taludes y reponer aproximadamente 400mts  tubería de 2" de diámetro; Sin embargo, se necesita el acompañamiento de un geólogo y topógrafo para descartar un cambio de trazado</t>
  </si>
  <si>
    <t>26.02</t>
  </si>
  <si>
    <t>VEREDA YUCATAN</t>
  </si>
  <si>
    <t xml:space="preserve">OBRAS DE REPOSICIÓN Y RECUPERACIÓN DEL ACUEDUCTO  RURAL POR AFECTACIÓN DE LA OLA   INVERNAL  EN LA VEREDA YUCATAN  DEL MUNICIPIO DE  OBANDO . </t>
  </si>
  <si>
    <t>La bocatoma de la vereda Yucatan fue destruida en su totalidad por la ola inverna, de igual manera, se desestabilizaron taludes los que a su vez afectaron tuberías de conducción y viaductos. Se debe construir una nueva bocatoma a aproximadamente 2Km arriba de la actual, reponer aproximadamente 400mt de viaducto de 3" y 300 mts de tubería de conducción de 3"</t>
  </si>
  <si>
    <t>30.01</t>
  </si>
  <si>
    <t>RIOFRÍO</t>
  </si>
  <si>
    <t>VEREDA SALÓNICA</t>
  </si>
  <si>
    <t xml:space="preserve">OBRAS DE REPOSICIÓN Y RECUPERACIÓN DEL ACUEDUCTO  RURAL DE LA VEREDA SALÓNICA POR AFECTACIÓN DE LA OLA   INVERNAL  EN  MUNICIPIO DE RIOFRÍO.  </t>
  </si>
  <si>
    <t xml:space="preserve">Bocatoma lateral reparación canal de derivación, estabilización de terrenos </t>
  </si>
  <si>
    <t>33.01</t>
  </si>
  <si>
    <t>SEVILLA</t>
  </si>
  <si>
    <t>LA FLORESTA</t>
  </si>
  <si>
    <t xml:space="preserve">OBRAS DE REPOSICIÓN Y RECUPERACIÓN DEL ACUEDUCTO  RURAL POR AFECTACIÓN DE LA OLA   INVERNAL  EN EL CORREGIMIENTO DE LA FLORESTA  DEL MUNICIPIO DE  SEVILLA. </t>
  </si>
  <si>
    <t xml:space="preserve"> Por razones de inestabilidad de terrenos, se ha presentado una considerable pérdida de tubería en redes de conducción, presentándose un desabastecimiento prolongado y continuo en esta comunidad.</t>
  </si>
  <si>
    <t xml:space="preserve">SEVILLA </t>
  </si>
  <si>
    <t>EL PURNIO</t>
  </si>
  <si>
    <t>ATENCIÓN A LAS AFECTACIONES  EN LA  INFRAESTRUCTURA DEL SISTEMA DE ACUEDUCTO  PRESENTADAS POR LA EMERGENCIA INVERNAL  EN EL SECTOR DEL PURNIO - MUNICIPIO DE SEVILLA</t>
  </si>
  <si>
    <t xml:space="preserve">MPIO </t>
  </si>
  <si>
    <t>33.02</t>
  </si>
  <si>
    <t>QUEBRADA NUEVA</t>
  </si>
  <si>
    <t xml:space="preserve">OBRAS DE REPOSICIÓN Y RECUPERACIÓN DEL ACUEDUCTO  RURAL POR AFECTACIÓN DE LA OLA   INVERNAL  EN EL CORREGIMIENTO DE QUEBRADA NUEVA  DEL MUNICIPIO DE SEVILLA.  </t>
  </si>
  <si>
    <t xml:space="preserve">Dos bocatomas de este sistema han presentado debilitamiento de sus construcciones con la respectiva inestabilidad de terreno y perdida de las rejillas de la captación. Se ha presentado pérdida de tubería y mangueras por arrastre de material sólido. Por razones de inestabilidad de terrenos, se ha presentado pérdida de tubería en redes de conducción, las cuales se deben reponer. </t>
  </si>
  <si>
    <t xml:space="preserve">SEVILLA -  </t>
  </si>
  <si>
    <t>CORREGIMIENTO CUMBARCO</t>
  </si>
  <si>
    <t>ATENCIÓN A LAS AFECTACIONES  EN LA  INFRAESTRUCTURA DEL SISTEMA DE  ALCANTARILLADO  PRESENTADAS POR LA EMERGENCIA INVERNAL  EN EL CORREGIMIENTO DE  CUMBARCO- MUNICIPIO DE SEVILLA</t>
  </si>
  <si>
    <t>Deficiencias en la prestación del servicio de Alcantarillado por daños en la tubería D=10"  en el tramo final del Alcantarillado veredal en una longitud de 500 metros, causados por el taponamiento de la tubería con la consiguiente rotura de la misma y socavación de los terrenos producidas por las filtraciones de las aguas residuales, las cuales se están descargando  a campo abierto originando contaminación ambiental y problemas sanitarios que afectan a la población. Esta situación se agudiza en época de invierno al aumentarse el caudal de las aguas residuales.
Existe otro tramo de alcantarillado en la vía publica con una longitud de 15 metros que se encuentra descubierto por el lavado del suelo, ocasionado por el escurrimiento de las aguas lluvias.</t>
  </si>
  <si>
    <t>33.03</t>
  </si>
  <si>
    <t>LA MELVA</t>
  </si>
  <si>
    <t xml:space="preserve">OBRAS DE REDUCCIÓN DELA VULNERABILIDAD DEL SISTEMA DE ALCANTARILLADO EN LA VEREDA LA MELVA DEL MUNICIPIO DE SEVILLA - VALLE.  </t>
  </si>
  <si>
    <t xml:space="preserve">Disminución de la vulnerabilidad del sistema de alcantarillado. </t>
  </si>
  <si>
    <t>34.02</t>
  </si>
  <si>
    <t xml:space="preserve">TORO </t>
  </si>
  <si>
    <t xml:space="preserve">ZONA URBANA </t>
  </si>
  <si>
    <t xml:space="preserve">OBRAS DE  REPOSICIÓN Y RECUPERACIÓN DE TRAMOS CRÍTICOS DEL  ALCANTARILLADO  POR AFECTACIÓN DE LA ZONA URBANA  DEL MUNICIPIO DE TORO.  </t>
  </si>
  <si>
    <t xml:space="preserve">Construccion red de alcantarillado Pluvial carrera 6, calle 17 a rio Toro Barrio San José </t>
  </si>
  <si>
    <t>35.01</t>
  </si>
  <si>
    <t>TRUJILLO</t>
  </si>
  <si>
    <t>PALERMO</t>
  </si>
  <si>
    <t>RECUPERACIÓN Y REHABILITACIÓN ACUEDUCTO EL REMOLINO DEL CORREGIMIENTO DE  PALERMO AFECTADO POR LA OLA INVERNAL  EN EL MUNICIPIO DE TRUJILLO</t>
  </si>
  <si>
    <t>Debido a la ola invernal que se presento a finales del año 2010, en esta vereda el acueducto colapsa por la magnitud de lodo que cae dentro de la tuberia, impidiendo que el suministro de este servicio funcionara correctamente, ademas de los taponamientos que hay en algunos tramos de tuberia.</t>
  </si>
  <si>
    <t>35.02</t>
  </si>
  <si>
    <t xml:space="preserve">PUENTE ROJO </t>
  </si>
  <si>
    <t>RECUPERACIÓN Y REHABILITACIÓN ACUEDUCTO DEL CORREGIMIENTO DE  PUENTE ROJO  AFECTADO POR LA OLA INVERNAL  EN EL MUNICIPIO DE TRUJILLO</t>
  </si>
  <si>
    <t>Debido a la ola invernal que se presento a finales del año 2010, se generaron derrumbes que produjeron daños en la estructura de captacion y por ende esta se encuentra en peligro de colapsar y dejar a los habitantes de esta vereda sin el suministro de agua</t>
  </si>
  <si>
    <t>35.03</t>
  </si>
  <si>
    <t>MALENOS</t>
  </si>
  <si>
    <t>RECUPERACIÓN Y REHABILITACIÓN ACUEDUCTO DEL CORREGIMIENTO DE  MALENOS  AFECTADO POR LA OLA INVERNAL  EN EL MUNICIPIO DE TRUJILLO</t>
  </si>
  <si>
    <t>Debido a la ola invernal que se presento a finales del año 2010, se ocasionaron obstrucciones y taponamiento en tuberias y valvulas</t>
  </si>
  <si>
    <t>35.04</t>
  </si>
  <si>
    <t>HUASANO</t>
  </si>
  <si>
    <t>RECUPERACIÓN Y REHABILITACIÓN ACUEDUCTO DEL CORREGIMIENTO DE  HUASANO  AFECTADO POR LA OLA INVERNAL  EN EL MUNICIPIO DE TRUJILLO</t>
  </si>
  <si>
    <t>La destrucción total de las aletas que protegían la tubería y por ende destrucción de la misma, por la creciente del cuerpo de agua (quebrada Huasanó) que hace las veces de receptos de las descargas de aguas residuales, sedimentación del cuerpo de agua (quebrada Huasanó) debido a la gran cantidad de material proveniente de las constantes lluvias en los últimos meses del año 2010</t>
  </si>
  <si>
    <t>35.05</t>
  </si>
  <si>
    <t>LA BETULIA</t>
  </si>
  <si>
    <t>RECUPERACIÓN Y REHABILITACIÓN ACUEDUCTO  DEL CORREGIMIENTO DE  LA BETUNIA AFECTADO POR LA OLA INVERNAL  EN EL MUNICIPIO DE TRUJILLO</t>
  </si>
  <si>
    <t>La afectación con ocasión de la ola invernal se presentó en la bocatoma; ésta es una estructura de concreto construida sobre  la quebrada la Carmelina, dotada de rejilla inclinada  situada sobre la corona de un muro transversal a la dirección del flujo en el cauce, en un vertedero (Opera sumergido).</t>
  </si>
  <si>
    <t>35.06</t>
  </si>
  <si>
    <t>LA MARINA</t>
  </si>
  <si>
    <t>RECUPERACIÓN Y REHABILITACIÓN ACUEDUCTO DEL CORREGIMIENTO DE  LA MARINA AFECTADO POR LA OLA INVERNAL  EN EL MUNICIPIO DE TRUJILLO</t>
  </si>
  <si>
    <t>Debido a la ola invernal que se presento a finales del año 2010, se generaron derrumbes sobre la estructura y taponamientos en la tuberia, el acueducto colapsa por la magnitud de lodo que cae dentro de la tuberia, impidiendo que el suministro de este servicio siguiera su correcta función.</t>
  </si>
  <si>
    <t>COMUNIDAD</t>
  </si>
  <si>
    <t>38.02</t>
  </si>
  <si>
    <t>VERSALLES</t>
  </si>
  <si>
    <t xml:space="preserve">VEREDA EL BALSAL CORREGIMIENTO LA ESTRELLA </t>
  </si>
  <si>
    <t>OBRAS MITIGACIÓN DE  EFECTOS DE LA  OLA INVERNAL EN ACUEDUCTO DEL CORREGIMIENTO DE  LA ESTRELLA VEREDA EL ARENILLO MUNICIPIO DE VERSALLES</t>
  </si>
  <si>
    <t>Los deslizamientos de tierra han afectado la conduccion del acueducto que abastece a la vereda El Arenillo llevándose varios tramos que han sido reemplazados por conductos provisionales. Otros tramos han quedado sin recubrimiento. Las aguas lluvias que caen sobre sobre los terrenos afectados por  deslizamientos en la cuenca de los acueductos  generan altisimas turbiedades al agua cruda del centro poblado de El Balsal  generando interrupción del servicio durante bastante tiempo .</t>
  </si>
  <si>
    <t xml:space="preserve">MARTA PARADA </t>
  </si>
  <si>
    <t>38.03</t>
  </si>
  <si>
    <t>LA FLORIDA</t>
  </si>
  <si>
    <t xml:space="preserve">ATENCIÓN A LAS AFECTACIONES  EN LA  INFRAESTRUCTURA DEL SISTEMA DE ACUEDUCTO  PRESENTADAS POR LA EMERGENCIA INVERNAL  EN EL SECTOR LA FLORIDA - MUNICIPIO DE VERSALLES. </t>
  </si>
  <si>
    <t>Con la  pasada  ola  invernal del año 2010, la vía de acceso  el Corregimiento La Florida se vio afectada por derrumbes  ocasionados por las avalanchas de las diferentes quebradas , saturación del suelo lo cual ocasiono  la inestabilidad de los mismos llevándose consigo las  redes de acueducto en diferentes  sectores de la vereda .En el sector de las Bocatomas  1 y 2 las redes de aducción fueron arrastradas por avalanchas de la quebrada la Albania, sacando de servicio el sistema. Alterando la calidad del agua por la alta turbiedad y acumulación de  sedimentos en la  infraestructura.  Por lo anteriormente explicado esta comunidad  ha estado  sometida a  racionamientos.
Con la  pasada  ola  invernal del año 2010, la vía de acceso  el Corregimiento La Florida se vio afectada por derrumbes  ocasionados por las avalanchas de las diferentes quebradas , saturación del suelo lo cual ocasiono  la inestabilidad de los mismos llevándose consigo las  redes de acueducto en diferentes  sectores de la vereda .En el sector de las Bocatomas  1 y 2 las redes de aducción fueron arrastradas por avalanchas de la quebrada la Albania, sacando de servicio el sistema. Alterando la calidad del agua por la alta turbiedad y acumulación de  sedimentos en la  infraestructura.  Por lo anteriormente explicado esta comunidad  ha estado  sometida a  racionamientos.</t>
  </si>
  <si>
    <t>39.01</t>
  </si>
  <si>
    <t>VIJES</t>
  </si>
  <si>
    <t>LA FRESNEDA</t>
  </si>
  <si>
    <t xml:space="preserve">OBRAS DE REPOSICIÓN Y RECUPERACIÓN DEL ACUEDUCTO  RURAL POR AFECTACIÓN DE LA OLA   INVERNAL  EN EL CORREGIMIENTO LA FRESNEDA  DEL MUNICIPIO DE  VIJES.  </t>
  </si>
  <si>
    <t>La infraestructura del acueducto en sus componentes de captacion, tanque desarenador, linea de aduccion y tanque de almacenamiento fue afectada por la precipitación torrencial del fenomeno del Pacifico conocido como la Niña.  La saturación de los suelos que sustentan la estructura del tanque de almacenamiento, genero en su expansion y compresion, fisuras graves en el tanque de almacenamiento que atraviezan los muros y generan pérdidas fisicas.</t>
  </si>
  <si>
    <t>39.02</t>
  </si>
  <si>
    <t>EL TAMBOR</t>
  </si>
  <si>
    <t xml:space="preserve">OBRAS DE REPOSICIÓN Y RECUPERACIÓN DEL ACUEDUCTO  RURAL POR AFECTACIÓN DE LA OLA   INVERNAL  EN EL CORREGIMIENTO DEL TAMBOR  DEL MUNICIPIO DE  VIJES.  </t>
  </si>
  <si>
    <t>La infraestructura del acueducto en sus componentes de captacion, tanque desarenador, linea de aduccion y tanque de almacenamiento fue afectada por un talud de materiales sueltos de las orillas de la fuente de abastecimiento:  La Quebrada El Tambor. ocasionó colapso de la bocatoma.  La gente construyó una captacion artesanal que no cumple con las especificaciones tecnicas.  La tuberia se obstruyo por material solido en forma de lodos y piedras.  Derrumbes aguas abajo y agusa arriba  tambien afectaron la linea de aduccion y la linea de conduccion en los diametros de 2 1/2  y 3 pulgadas.  Las reparaciones que se hicieron para restablecer la oferta de agua, fueron realizadas con manguera y antitecnicamente y deben se remmplazadas por conducciones que resistan la presion de trabajo y los imponderables golpes de ariete.</t>
  </si>
  <si>
    <t>39.03</t>
  </si>
  <si>
    <t>EL CARBONERO</t>
  </si>
  <si>
    <t xml:space="preserve">OBRAS DE REPOSICIÓN Y RECUPERACIÓN DEL ACUEDUCTO  RURAL POR AFECTACIÓN DE LA OLA   INVERNAL  EN EL CORREGIMIENTO DEL CARBONERO DEL MUNICIPIO DE VIJES. </t>
  </si>
  <si>
    <t>Colapso de la bocatoma.  Los pobladores de Santana Carbonero construyeron una captacion artesanal que no cumple con las especificaciones tecnicas.  La tuberia se obstruyo por material solido en forma de lodos y piedras.  Derrumbes aguas abajo y agusa arriba  tambien afectaron la linea de aduccion y la linea de conduccion en los diametros de 2 1/2  y 3 pulgadas.  Las reparaciones que se hicieron para restablecer la oferta de agua, fueron realizadas con manguera y antitecnicamente y deben se remmplazadas por conducciones que resistan la presion de trabajo y los imponderables golpes de ariete.</t>
  </si>
  <si>
    <t>39.04</t>
  </si>
  <si>
    <t>VILLA MARÍA</t>
  </si>
  <si>
    <t xml:space="preserve">OBRAS DE REPOSICIÓN Y RECUPERACIÓN DEL ACUEDUCTO  RURAL POR AFECTACIÓN DE LA OLA   INVERNAL  EN EL CORREGIMIENTO DE VILLA MARÍA DEL MUNICIPIO DE VIJES . </t>
  </si>
  <si>
    <t xml:space="preserve">Bocatoma Tanque con amenaza de ruina talud desestabilizado </t>
  </si>
  <si>
    <t xml:space="preserve">SUB TOTAL  PROYECTOS </t>
  </si>
  <si>
    <t>GRUPO 8</t>
  </si>
  <si>
    <t>GRUPO 9</t>
  </si>
  <si>
    <t>GRUPO 10</t>
  </si>
  <si>
    <t>GRUPO 11</t>
  </si>
  <si>
    <t>GRUPO 12</t>
  </si>
  <si>
    <t>GRUPO 13</t>
  </si>
  <si>
    <t>GRUPO 14</t>
  </si>
  <si>
    <t>GRUPO 15</t>
  </si>
  <si>
    <t>GRUPO 16</t>
  </si>
  <si>
    <t>GRUPO 17</t>
  </si>
  <si>
    <t>PROYECTOS CON RECURSOS APROBADOS DEL FONDO NACIONAL DE CALAMIDADES,  SUBCUENTA COLOMBIA HUMANITARIA 
PARA PROYECTOS DE REHABILITACIÓN, RECONSTRUCCIÓN, PREVENCIÓN Y/O MITIGACIÓN DE RIESGO DE LOS SISTEMAS DE
ACUEDUCTO, ALCANTARILLADO Y/O ASEO.</t>
  </si>
  <si>
    <t>GRUPO 18</t>
  </si>
  <si>
    <t>INTERVENTORIA 14-18</t>
  </si>
  <si>
    <t>INTERVENTORIA 8-13</t>
  </si>
  <si>
    <t xml:space="preserve">TOTAL </t>
  </si>
  <si>
    <t xml:space="preserve">RESUMEN </t>
  </si>
  <si>
    <t xml:space="preserve">CONTRATO </t>
  </si>
  <si>
    <t xml:space="preserve">INTERVENTORIA </t>
  </si>
  <si>
    <t>VA-04-01-03.056-2011</t>
  </si>
  <si>
    <t xml:space="preserve">Valor contrato </t>
  </si>
  <si>
    <t xml:space="preserve">CONTRATISTA </t>
  </si>
  <si>
    <t xml:space="preserve">INGEOBRAS LTDA </t>
  </si>
  <si>
    <t xml:space="preserve">ACTA DE INICIO </t>
  </si>
  <si>
    <t xml:space="preserve">Contrato Nº OBRA </t>
  </si>
  <si>
    <t>PLAZO CONTRATO (Meses)</t>
  </si>
  <si>
    <t>FECHA TERMINACION</t>
  </si>
  <si>
    <t>23 En. 2012</t>
  </si>
  <si>
    <t>23 Sp. 2011</t>
  </si>
  <si>
    <t>Fuente</t>
  </si>
  <si>
    <t>ESTADO</t>
  </si>
  <si>
    <t>FNC</t>
  </si>
  <si>
    <t xml:space="preserve">INTERVENTOR </t>
  </si>
  <si>
    <t xml:space="preserve">Nº CONTRATO  INTERVENTORIA </t>
  </si>
  <si>
    <t>GEOMETRIA INVERSIONES Y CONSTRUCCIONES LTDA</t>
  </si>
  <si>
    <t>VA-04-01-03.055-2011</t>
  </si>
  <si>
    <t>ALVARO JOSE HOLGUIN VALLEJO</t>
  </si>
  <si>
    <t>VA-04-01-03.050-2011</t>
  </si>
  <si>
    <t>MIGUEL ANTONIO PARDO RUIZ</t>
  </si>
  <si>
    <t>VA-04-01-03.051-2011</t>
  </si>
  <si>
    <t>JOSE IVAN GOMEZ SALAZAR</t>
  </si>
  <si>
    <t>VA-04-01-03.048-2011</t>
  </si>
  <si>
    <t>SETA SOCIEDAD ESPAÑOLA DE TRATAMIENTO DE AGUA S.L.</t>
  </si>
  <si>
    <t>VA-04-01-03.049-2011</t>
  </si>
  <si>
    <t>PEDRO GONZALO HINESTROZA CORDOBA</t>
  </si>
  <si>
    <t>VA-04-01-03.052-2011</t>
  </si>
  <si>
    <t>DIEGO MARIN LATORRE MOLINA</t>
  </si>
  <si>
    <t>VA-04-01-03.053-2011</t>
  </si>
  <si>
    <t>ANFER INGENIERIA</t>
  </si>
  <si>
    <t>VA-04-01-03.054-2011</t>
  </si>
  <si>
    <t>JHON DIEGO RODRIGUEZ GARCIA</t>
  </si>
  <si>
    <t>VA-04-01-03.057-2011</t>
  </si>
  <si>
    <t>DENNYS EDGARDO ROMERO JIMENEZ</t>
  </si>
  <si>
    <t>VA-04-01-03.058-2011</t>
  </si>
  <si>
    <t xml:space="preserve">EN EJECUCION </t>
  </si>
  <si>
    <t>ANDRES ALBERTO ALVAREZ TORO</t>
  </si>
  <si>
    <t>VA-04-01-06.046-2011</t>
  </si>
  <si>
    <t>PEDRO JOSE SERRANO CARRASQUILLA</t>
  </si>
  <si>
    <t>VA-04-01-06.045-2011</t>
  </si>
</sst>
</file>

<file path=xl/styles.xml><?xml version="1.0" encoding="utf-8"?>
<styleSheet xmlns="http://schemas.openxmlformats.org/spreadsheetml/2006/main">
  <numFmts count="4">
    <numFmt numFmtId="44" formatCode="_(&quot;$&quot;\ * #,##0.00_);_(&quot;$&quot;\ * \(#,##0.00\);_(&quot;$&quot;\ * &quot;-&quot;??_);_(@_)"/>
    <numFmt numFmtId="164" formatCode="_(&quot;$&quot;\ * #,##0_);_(&quot;$&quot;\ * \(#,##0\);_(&quot;$&quot;\ * &quot;-&quot;??_);_(@_)"/>
    <numFmt numFmtId="165" formatCode="_ * #,##0.00_ ;_ * \-#,##0.00_ ;_ * &quot;-&quot;??_ ;_ @_ "/>
    <numFmt numFmtId="166" formatCode="0.0000000000000000%"/>
  </numFmts>
  <fonts count="8">
    <font>
      <sz val="11"/>
      <color theme="1"/>
      <name val="Calibri"/>
      <family val="2"/>
      <scheme val="minor"/>
    </font>
    <font>
      <sz val="11"/>
      <color theme="1"/>
      <name val="Calibri"/>
      <family val="2"/>
      <scheme val="minor"/>
    </font>
    <font>
      <b/>
      <sz val="11"/>
      <color theme="1"/>
      <name val="Calibri"/>
      <family val="2"/>
      <scheme val="minor"/>
    </font>
    <font>
      <b/>
      <sz val="16"/>
      <color theme="1"/>
      <name val="Calibri"/>
      <family val="2"/>
      <scheme val="minor"/>
    </font>
    <font>
      <b/>
      <sz val="12"/>
      <color theme="1"/>
      <name val="Calibri"/>
      <family val="2"/>
      <scheme val="minor"/>
    </font>
    <font>
      <sz val="10"/>
      <name val="Arial"/>
      <family val="2"/>
    </font>
    <font>
      <sz val="10"/>
      <color theme="1"/>
      <name val="Arial"/>
      <family val="2"/>
    </font>
    <font>
      <sz val="11"/>
      <color theme="1"/>
      <name val="Arial"/>
      <family val="2"/>
    </font>
  </fonts>
  <fills count="6">
    <fill>
      <patternFill patternType="none"/>
    </fill>
    <fill>
      <patternFill patternType="gray125"/>
    </fill>
    <fill>
      <patternFill patternType="solid">
        <fgColor theme="0" tint="-0.249977111117893"/>
        <bgColor indexed="64"/>
      </patternFill>
    </fill>
    <fill>
      <patternFill patternType="solid">
        <fgColor theme="0"/>
        <bgColor indexed="64"/>
      </patternFill>
    </fill>
    <fill>
      <patternFill patternType="solid">
        <fgColor theme="5" tint="0.79998168889431442"/>
        <bgColor indexed="64"/>
      </patternFill>
    </fill>
    <fill>
      <patternFill patternType="solid">
        <fgColor theme="0" tint="-0.34998626667073579"/>
        <bgColor indexed="64"/>
      </patternFill>
    </fill>
  </fills>
  <borders count="2">
    <border>
      <left/>
      <right/>
      <top/>
      <bottom/>
      <diagonal/>
    </border>
    <border>
      <left style="thin">
        <color indexed="64"/>
      </left>
      <right style="thin">
        <color indexed="64"/>
      </right>
      <top style="thin">
        <color indexed="64"/>
      </top>
      <bottom style="thin">
        <color indexed="64"/>
      </bottom>
      <diagonal/>
    </border>
  </borders>
  <cellStyleXfs count="5">
    <xf numFmtId="0" fontId="0" fillId="0" borderId="0"/>
    <xf numFmtId="44" fontId="1" fillId="0" borderId="0" applyFont="0" applyFill="0" applyBorder="0" applyAlignment="0" applyProtection="0"/>
    <xf numFmtId="165" fontId="5" fillId="0" borderId="0" applyFont="0" applyFill="0" applyBorder="0" applyAlignment="0" applyProtection="0"/>
    <xf numFmtId="0" fontId="5" fillId="0" borderId="0"/>
    <xf numFmtId="9" fontId="1" fillId="0" borderId="0" applyFont="0" applyFill="0" applyBorder="0" applyAlignment="0" applyProtection="0"/>
  </cellStyleXfs>
  <cellXfs count="50">
    <xf numFmtId="0" fontId="0" fillId="0" borderId="0" xfId="0"/>
    <xf numFmtId="164" fontId="0" fillId="0" borderId="0" xfId="0" applyNumberFormat="1"/>
    <xf numFmtId="0" fontId="0" fillId="0" borderId="0" xfId="0" applyAlignment="1">
      <alignment horizontal="left" vertical="center"/>
    </xf>
    <xf numFmtId="0" fontId="2" fillId="2" borderId="1" xfId="0" applyFont="1" applyFill="1" applyBorder="1" applyAlignment="1">
      <alignment horizontal="center" vertical="center"/>
    </xf>
    <xf numFmtId="0" fontId="2" fillId="2" borderId="1" xfId="0" applyFont="1" applyFill="1" applyBorder="1" applyAlignment="1">
      <alignment horizontal="center" vertical="center" wrapText="1"/>
    </xf>
    <xf numFmtId="164" fontId="2" fillId="2" borderId="1" xfId="0" applyNumberFormat="1" applyFont="1" applyFill="1" applyBorder="1" applyAlignment="1">
      <alignment horizontal="center" vertical="center" wrapText="1"/>
    </xf>
    <xf numFmtId="0" fontId="0" fillId="0" borderId="1" xfId="0" applyFill="1" applyBorder="1" applyAlignment="1">
      <alignment horizontal="center" vertical="center"/>
    </xf>
    <xf numFmtId="0" fontId="0" fillId="0" borderId="1" xfId="0" applyFill="1" applyBorder="1" applyAlignment="1">
      <alignment horizontal="left" vertical="center" wrapText="1"/>
    </xf>
    <xf numFmtId="0" fontId="0" fillId="0" borderId="1" xfId="0" applyFill="1" applyBorder="1" applyAlignment="1">
      <alignment wrapText="1"/>
    </xf>
    <xf numFmtId="164" fontId="1" fillId="0" borderId="1" xfId="1" applyNumberFormat="1" applyFont="1" applyBorder="1" applyAlignment="1">
      <alignment horizontal="center" vertical="center"/>
    </xf>
    <xf numFmtId="0" fontId="0" fillId="0" borderId="1" xfId="0" applyBorder="1" applyAlignment="1">
      <alignment horizontal="center" vertical="center"/>
    </xf>
    <xf numFmtId="0" fontId="0" fillId="0" borderId="1" xfId="0" applyFill="1" applyBorder="1" applyAlignment="1">
      <alignment horizontal="left" vertical="center"/>
    </xf>
    <xf numFmtId="0" fontId="0" fillId="3" borderId="1" xfId="0" applyFill="1" applyBorder="1" applyAlignment="1">
      <alignment horizontal="center"/>
    </xf>
    <xf numFmtId="0" fontId="0" fillId="0" borderId="1" xfId="0" applyFill="1" applyBorder="1" applyAlignment="1">
      <alignment horizontal="center"/>
    </xf>
    <xf numFmtId="0" fontId="0" fillId="0" borderId="1" xfId="0" applyBorder="1" applyAlignment="1">
      <alignment horizontal="center"/>
    </xf>
    <xf numFmtId="164" fontId="1" fillId="0" borderId="1" xfId="1" applyNumberFormat="1" applyFont="1" applyFill="1" applyBorder="1" applyAlignment="1">
      <alignment horizontal="center" vertical="center"/>
    </xf>
    <xf numFmtId="0" fontId="4" fillId="4" borderId="1" xfId="0" applyFont="1" applyFill="1" applyBorder="1" applyAlignment="1">
      <alignment horizontal="right"/>
    </xf>
    <xf numFmtId="0" fontId="4" fillId="4" borderId="1" xfId="0" applyFont="1" applyFill="1" applyBorder="1" applyAlignment="1">
      <alignment horizontal="right" vertical="center"/>
    </xf>
    <xf numFmtId="164" fontId="4" fillId="4" borderId="1" xfId="0" applyNumberFormat="1" applyFont="1" applyFill="1" applyBorder="1"/>
    <xf numFmtId="0" fontId="3" fillId="0" borderId="0" xfId="0" applyFont="1" applyAlignment="1">
      <alignment wrapText="1"/>
    </xf>
    <xf numFmtId="164" fontId="0" fillId="0" borderId="1" xfId="0" applyNumberFormat="1" applyBorder="1" applyAlignment="1">
      <alignment vertical="center"/>
    </xf>
    <xf numFmtId="0" fontId="0" fillId="2" borderId="1" xfId="0" applyFill="1" applyBorder="1" applyAlignment="1">
      <alignment horizontal="center" vertical="center"/>
    </xf>
    <xf numFmtId="0" fontId="0" fillId="2" borderId="1" xfId="0" applyFill="1" applyBorder="1" applyAlignment="1">
      <alignment horizontal="left" vertical="center" wrapText="1"/>
    </xf>
    <xf numFmtId="0" fontId="0" fillId="2" borderId="1" xfId="0" applyFill="1" applyBorder="1" applyAlignment="1">
      <alignment wrapText="1"/>
    </xf>
    <xf numFmtId="164" fontId="1" fillId="2" borderId="1" xfId="1" applyNumberFormat="1" applyFont="1" applyFill="1" applyBorder="1" applyAlignment="1">
      <alignment horizontal="center" vertical="center"/>
    </xf>
    <xf numFmtId="0" fontId="0" fillId="2" borderId="1" xfId="0" applyFill="1" applyBorder="1" applyAlignment="1">
      <alignment horizontal="left" vertical="center"/>
    </xf>
    <xf numFmtId="0" fontId="2" fillId="2" borderId="1" xfId="0" applyFont="1" applyFill="1" applyBorder="1" applyAlignment="1">
      <alignment horizontal="left" vertical="center"/>
    </xf>
    <xf numFmtId="0" fontId="2" fillId="2" borderId="1" xfId="0" applyFont="1" applyFill="1" applyBorder="1" applyAlignment="1">
      <alignment horizontal="left" vertical="center" wrapText="1"/>
    </xf>
    <xf numFmtId="0" fontId="2" fillId="2" borderId="1" xfId="0" applyFont="1" applyFill="1" applyBorder="1" applyAlignment="1">
      <alignment wrapText="1"/>
    </xf>
    <xf numFmtId="164" fontId="2" fillId="2" borderId="1" xfId="1" applyNumberFormat="1" applyFont="1" applyFill="1" applyBorder="1" applyAlignment="1">
      <alignment horizontal="center" vertical="center"/>
    </xf>
    <xf numFmtId="164" fontId="0" fillId="0" borderId="1" xfId="0" applyNumberFormat="1" applyFill="1" applyBorder="1" applyAlignment="1">
      <alignment vertical="center"/>
    </xf>
    <xf numFmtId="166" fontId="0" fillId="0" borderId="0" xfId="4" applyNumberFormat="1" applyFont="1"/>
    <xf numFmtId="0" fontId="0" fillId="0" borderId="1" xfId="0" applyBorder="1" applyAlignment="1">
      <alignment horizontal="right" vertical="center"/>
    </xf>
    <xf numFmtId="0" fontId="0" fillId="0" borderId="1" xfId="0" applyBorder="1"/>
    <xf numFmtId="164" fontId="0" fillId="0" borderId="1" xfId="0" applyNumberFormat="1" applyBorder="1"/>
    <xf numFmtId="0" fontId="2" fillId="5" borderId="1" xfId="0" applyFont="1" applyFill="1" applyBorder="1" applyAlignment="1">
      <alignment horizontal="center" vertical="center"/>
    </xf>
    <xf numFmtId="0" fontId="2" fillId="5" borderId="1" xfId="0" applyFont="1" applyFill="1" applyBorder="1" applyAlignment="1">
      <alignment horizontal="center"/>
    </xf>
    <xf numFmtId="164" fontId="2" fillId="5" borderId="1" xfId="0" applyNumberFormat="1" applyFont="1" applyFill="1" applyBorder="1" applyAlignment="1">
      <alignment horizontal="center"/>
    </xf>
    <xf numFmtId="9" fontId="2" fillId="5" borderId="1" xfId="4" applyFont="1" applyFill="1" applyBorder="1" applyAlignment="1">
      <alignment horizontal="center"/>
    </xf>
    <xf numFmtId="0" fontId="3" fillId="0" borderId="0" xfId="0" applyFont="1" applyAlignment="1">
      <alignment horizontal="center" wrapText="1"/>
    </xf>
    <xf numFmtId="0" fontId="3" fillId="0" borderId="0" xfId="0" applyFont="1" applyAlignment="1">
      <alignment horizontal="center" vertical="center" wrapText="1"/>
    </xf>
    <xf numFmtId="0" fontId="6" fillId="0" borderId="1" xfId="0" applyFont="1" applyBorder="1" applyAlignment="1">
      <alignment horizontal="center" vertical="center" wrapText="1"/>
    </xf>
    <xf numFmtId="0" fontId="0" fillId="0" borderId="1" xfId="0" applyFill="1" applyBorder="1" applyAlignment="1">
      <alignment horizontal="center" vertical="center" wrapText="1"/>
    </xf>
    <xf numFmtId="0" fontId="7" fillId="0" borderId="1" xfId="0" applyFont="1" applyBorder="1" applyAlignment="1">
      <alignment horizontal="center" vertical="center" wrapText="1"/>
    </xf>
    <xf numFmtId="0" fontId="0" fillId="0" borderId="1" xfId="0" applyBorder="1" applyAlignment="1">
      <alignment horizontal="left" vertical="center"/>
    </xf>
    <xf numFmtId="0" fontId="6" fillId="0" borderId="1" xfId="0" applyFont="1" applyFill="1" applyBorder="1" applyAlignment="1">
      <alignment horizontal="center" vertical="center" wrapText="1"/>
    </xf>
    <xf numFmtId="0" fontId="7" fillId="0" borderId="1" xfId="0" applyFont="1" applyFill="1" applyBorder="1" applyAlignment="1">
      <alignment horizontal="center" vertical="center" wrapText="1"/>
    </xf>
    <xf numFmtId="0" fontId="0" fillId="0" borderId="0" xfId="0" applyFill="1"/>
    <xf numFmtId="0" fontId="3" fillId="0" borderId="0" xfId="0" applyFont="1" applyAlignment="1">
      <alignment horizontal="center" wrapText="1"/>
    </xf>
    <xf numFmtId="0" fontId="3" fillId="0" borderId="0" xfId="0" applyFont="1" applyAlignment="1">
      <alignment horizontal="center" vertical="center" wrapText="1"/>
    </xf>
  </cellXfs>
  <cellStyles count="5">
    <cellStyle name="Millares 2" xfId="2"/>
    <cellStyle name="Moneda" xfId="1" builtinId="4"/>
    <cellStyle name="Normal" xfId="0" builtinId="0"/>
    <cellStyle name="Normal 2 2" xfId="3"/>
    <cellStyle name="Porcentual" xfId="4" builtinId="5"/>
  </cellStyles>
  <dxfs count="0"/>
  <tableStyles count="0" defaultTableStyle="TableStyleMedium9" defaultPivotStyle="PivotStyleLight16"/>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externalLink" Target="externalLinks/externalLink1.xml"/><Relationship Id="rId1" Type="http://schemas.openxmlformats.org/officeDocument/2006/relationships/worksheet" Target="worksheets/sheet1.xml"/><Relationship Id="rId6" Type="http://schemas.openxmlformats.org/officeDocument/2006/relationships/calcChain" Target="calcChain.xml"/><Relationship Id="rId5" Type="http://schemas.openxmlformats.org/officeDocument/2006/relationships/sharedStrings" Target="sharedStrings.xml"/><Relationship Id="rId4" Type="http://schemas.openxmlformats.org/officeDocument/2006/relationships/styles" Target="styles.xml"/></Relationships>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Users/User/Documents/OLA%20INVERNAL/CONTRATOS%20FNC%206.931/Users/PORTATIL-1/Documents/PDA%207%20JUNIO%20DE%202011/ENVIOS%20AL%20MINISTERIO/cuadro_comparativo_valle(1).xlsx" TargetMode="External"/></Relationships>
</file>

<file path=xl/externalLinks/externalLink1.xml><?xml version="1.0" encoding="utf-8"?>
<externalLink xmlns="http://schemas.openxmlformats.org/spreadsheetml/2006/main">
  <externalBook xmlns:r="http://schemas.openxmlformats.org/officeDocument/2006/relationships" r:id="rId1">
    <sheetNames>
      <sheetName val="Hoja1"/>
      <sheetName val="Hoja2"/>
      <sheetName val="Hoja3"/>
    </sheetNames>
    <sheetDataSet>
      <sheetData sheetId="0">
        <row r="45">
          <cell r="D45" t="str">
            <v xml:space="preserve">La ola invernal destruyo el sistema del control del nivel de los tanques de almacenamiento - flotadores hidráulicos y afecto la tubería de conducción entre el desarenador y el tanque de almacenamiento. </v>
          </cell>
        </row>
        <row r="56">
          <cell r="D56" t="str">
            <v>Deficiencias en la prestación del servicio por fallas en la Bocatoma, red de aducción y distribución.  Se  destruyo parcialmente la bocatoma por las corrientes de agua presentadas en el invierno pasado. El tanque de almacenamiento esta cimentado en la lad</v>
          </cell>
        </row>
      </sheetData>
      <sheetData sheetId="1" refreshError="1"/>
      <sheetData sheetId="2" refreshError="1"/>
    </sheetDataSet>
  </externalBook>
</externalLink>
</file>

<file path=xl/theme/theme1.xml><?xml version="1.0" encoding="utf-8"?>
<a:theme xmlns:a="http://schemas.openxmlformats.org/drawingml/2006/main" name="Tema de Offic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oleObject" Target="../embeddings/oleObject1.bin"/><Relationship Id="rId2" Type="http://schemas.openxmlformats.org/officeDocument/2006/relationships/vmlDrawing" Target="../drawings/vmlDrawing1.v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dimension ref="A1:IK74"/>
  <sheetViews>
    <sheetView tabSelected="1" topLeftCell="B1" zoomScale="70" zoomScaleNormal="70" zoomScaleSheetLayoutView="100" workbookViewId="0">
      <pane ySplit="2070" activePane="bottomLeft"/>
      <selection activeCell="K2" sqref="F1:K1048576"/>
      <selection pane="bottomLeft" activeCell="AA5" sqref="AA5"/>
    </sheetView>
  </sheetViews>
  <sheetFormatPr baseColWidth="10" defaultRowHeight="15"/>
  <cols>
    <col min="1" max="1" width="11.28515625" hidden="1" customWidth="1"/>
    <col min="2" max="2" width="20.140625" customWidth="1"/>
    <col min="3" max="3" width="27.42578125" style="2" customWidth="1"/>
    <col min="4" max="4" width="72" style="2" customWidth="1"/>
    <col min="5" max="5" width="77.42578125" hidden="1" customWidth="1"/>
    <col min="6" max="6" width="25.5703125" style="1" hidden="1" customWidth="1"/>
    <col min="7" max="7" width="33.28515625" hidden="1" customWidth="1"/>
    <col min="8" max="8" width="19.7109375" hidden="1" customWidth="1"/>
    <col min="9" max="9" width="20.28515625" hidden="1" customWidth="1"/>
    <col min="10" max="10" width="20" hidden="1" customWidth="1"/>
    <col min="11" max="11" width="18.85546875" hidden="1" customWidth="1"/>
    <col min="12" max="12" width="20.28515625" customWidth="1"/>
    <col min="13" max="13" width="15" customWidth="1"/>
    <col min="14" max="14" width="20.85546875" customWidth="1"/>
    <col min="15" max="15" width="24.42578125" customWidth="1"/>
    <col min="16" max="16" width="13.7109375" customWidth="1"/>
    <col min="17" max="17" width="15.7109375" customWidth="1"/>
  </cols>
  <sheetData>
    <row r="1" spans="1:245" ht="66" customHeight="1">
      <c r="A1" s="49" t="s">
        <v>218</v>
      </c>
      <c r="B1" s="49"/>
      <c r="C1" s="49"/>
      <c r="D1" s="49"/>
      <c r="E1" s="49"/>
      <c r="F1" s="49"/>
      <c r="G1" s="49"/>
      <c r="H1" s="49"/>
      <c r="I1" s="49"/>
      <c r="J1" s="49"/>
      <c r="K1" s="49"/>
      <c r="L1" s="49"/>
      <c r="M1" s="40"/>
      <c r="N1" s="19"/>
      <c r="O1" s="19"/>
      <c r="P1" s="19"/>
      <c r="Q1" s="19"/>
      <c r="R1" s="19"/>
      <c r="S1" s="19"/>
      <c r="T1" s="39"/>
      <c r="U1" s="19"/>
      <c r="V1" s="19"/>
      <c r="W1" s="48"/>
      <c r="X1" s="48"/>
      <c r="Y1" s="48"/>
      <c r="Z1" s="48"/>
      <c r="AA1" s="48"/>
      <c r="AB1" s="48"/>
      <c r="AC1" s="48"/>
      <c r="AD1" s="48"/>
      <c r="AE1" s="48"/>
      <c r="AF1" s="48"/>
      <c r="AG1" s="48"/>
      <c r="AH1" s="48"/>
      <c r="AI1" s="48"/>
      <c r="AJ1" s="48"/>
      <c r="AK1" s="48"/>
      <c r="AL1" s="48"/>
      <c r="AM1" s="48"/>
      <c r="AN1" s="48"/>
      <c r="AO1" s="48"/>
      <c r="AP1" s="48"/>
      <c r="AQ1" s="48"/>
      <c r="AR1" s="48"/>
      <c r="AS1" s="48"/>
      <c r="AT1" s="48"/>
      <c r="AU1" s="48"/>
      <c r="AV1" s="48"/>
      <c r="AW1" s="48"/>
      <c r="AX1" s="48"/>
      <c r="AY1" s="48"/>
      <c r="AZ1" s="48"/>
      <c r="BA1" s="48"/>
      <c r="BB1" s="48"/>
      <c r="BC1" s="48"/>
      <c r="BD1" s="48"/>
      <c r="BE1" s="48"/>
      <c r="BF1" s="48"/>
      <c r="BG1" s="48"/>
      <c r="BH1" s="48"/>
      <c r="BI1" s="48"/>
      <c r="BJ1" s="48"/>
      <c r="BK1" s="48"/>
      <c r="BL1" s="48"/>
      <c r="BM1" s="48"/>
      <c r="BN1" s="48"/>
      <c r="BO1" s="48"/>
      <c r="BP1" s="48"/>
      <c r="BQ1" s="48"/>
      <c r="BR1" s="48"/>
      <c r="BS1" s="48"/>
      <c r="BT1" s="48"/>
      <c r="BU1" s="48"/>
      <c r="BV1" s="48"/>
      <c r="BW1" s="48"/>
      <c r="BX1" s="48"/>
      <c r="BY1" s="48"/>
      <c r="BZ1" s="48"/>
      <c r="CA1" s="48"/>
      <c r="CB1" s="48"/>
      <c r="CC1" s="48"/>
      <c r="CD1" s="48"/>
      <c r="CE1" s="48"/>
      <c r="CF1" s="48"/>
      <c r="CG1" s="48"/>
      <c r="CH1" s="48"/>
      <c r="CI1" s="48"/>
      <c r="CJ1" s="48"/>
      <c r="CK1" s="48"/>
      <c r="CL1" s="48"/>
      <c r="CM1" s="48"/>
      <c r="CN1" s="48"/>
      <c r="CO1" s="48"/>
      <c r="CP1" s="48"/>
      <c r="CQ1" s="48"/>
      <c r="CR1" s="48"/>
      <c r="CS1" s="48"/>
      <c r="CT1" s="48"/>
      <c r="CU1" s="48"/>
      <c r="CV1" s="48"/>
      <c r="CW1" s="48"/>
      <c r="CX1" s="48"/>
      <c r="CY1" s="48"/>
      <c r="CZ1" s="48"/>
      <c r="DA1" s="48"/>
      <c r="DB1" s="48"/>
      <c r="DC1" s="48"/>
      <c r="DD1" s="48"/>
      <c r="DE1" s="48"/>
      <c r="DF1" s="48"/>
      <c r="DG1" s="48"/>
      <c r="DH1" s="48"/>
      <c r="DI1" s="48"/>
      <c r="DJ1" s="48"/>
      <c r="DK1" s="48"/>
      <c r="DL1" s="48"/>
      <c r="DM1" s="48"/>
      <c r="DN1" s="48"/>
      <c r="DO1" s="48"/>
      <c r="DP1" s="48"/>
      <c r="DQ1" s="48"/>
      <c r="DR1" s="48"/>
      <c r="DS1" s="48"/>
      <c r="DT1" s="48"/>
      <c r="DU1" s="48"/>
      <c r="DV1" s="48"/>
      <c r="DW1" s="48"/>
      <c r="DX1" s="48"/>
      <c r="DY1" s="48"/>
      <c r="DZ1" s="48"/>
      <c r="EA1" s="48"/>
      <c r="EB1" s="48"/>
      <c r="EC1" s="48"/>
      <c r="ED1" s="48"/>
      <c r="EE1" s="48"/>
      <c r="EF1" s="48"/>
      <c r="EG1" s="48"/>
      <c r="EH1" s="48"/>
      <c r="EI1" s="48"/>
      <c r="EJ1" s="48"/>
      <c r="EK1" s="48"/>
      <c r="EL1" s="48"/>
      <c r="EM1" s="48"/>
      <c r="EN1" s="48"/>
      <c r="EO1" s="48"/>
      <c r="EP1" s="48"/>
      <c r="EQ1" s="48"/>
      <c r="ER1" s="48"/>
      <c r="ES1" s="48"/>
      <c r="ET1" s="48"/>
      <c r="EU1" s="48"/>
      <c r="EV1" s="48"/>
      <c r="EW1" s="48"/>
      <c r="EX1" s="48"/>
      <c r="EY1" s="48"/>
      <c r="EZ1" s="48"/>
      <c r="FA1" s="48"/>
      <c r="FB1" s="48"/>
      <c r="FC1" s="48"/>
      <c r="FD1" s="48"/>
      <c r="FE1" s="48"/>
      <c r="FF1" s="48"/>
      <c r="FG1" s="48"/>
      <c r="FH1" s="48"/>
      <c r="FI1" s="48"/>
      <c r="FJ1" s="48"/>
      <c r="FK1" s="48"/>
      <c r="FL1" s="48"/>
      <c r="FM1" s="48"/>
      <c r="FN1" s="48"/>
      <c r="FO1" s="48"/>
      <c r="FP1" s="48"/>
      <c r="FQ1" s="48"/>
      <c r="FR1" s="48"/>
      <c r="FS1" s="48"/>
      <c r="FT1" s="48"/>
      <c r="FU1" s="48"/>
      <c r="FV1" s="48"/>
      <c r="FW1" s="48"/>
      <c r="FX1" s="48"/>
      <c r="FY1" s="48"/>
      <c r="FZ1" s="48"/>
      <c r="GA1" s="48"/>
      <c r="GB1" s="48"/>
      <c r="GC1" s="48"/>
      <c r="GD1" s="48"/>
      <c r="GE1" s="48"/>
      <c r="GF1" s="48"/>
      <c r="GG1" s="48"/>
      <c r="GH1" s="48"/>
      <c r="GI1" s="48"/>
      <c r="GJ1" s="48"/>
      <c r="GK1" s="48"/>
      <c r="GL1" s="48"/>
      <c r="GM1" s="48"/>
      <c r="GN1" s="48"/>
      <c r="GO1" s="48"/>
      <c r="GP1" s="48"/>
      <c r="GQ1" s="48"/>
      <c r="GR1" s="48"/>
      <c r="GS1" s="48"/>
      <c r="GT1" s="48"/>
      <c r="GU1" s="48"/>
      <c r="GV1" s="48"/>
      <c r="GW1" s="48"/>
      <c r="GX1" s="48"/>
      <c r="GY1" s="48"/>
      <c r="GZ1" s="48"/>
      <c r="HA1" s="48"/>
      <c r="HB1" s="48"/>
      <c r="HC1" s="48"/>
      <c r="HD1" s="48"/>
      <c r="HE1" s="48"/>
      <c r="HF1" s="48"/>
      <c r="HG1" s="48"/>
      <c r="HH1" s="48"/>
      <c r="HI1" s="48"/>
      <c r="HJ1" s="48"/>
      <c r="HK1" s="48"/>
      <c r="HL1" s="48"/>
      <c r="HM1" s="48"/>
      <c r="HN1" s="48"/>
      <c r="HO1" s="48"/>
      <c r="HP1" s="48"/>
      <c r="HQ1" s="48"/>
      <c r="HR1" s="48"/>
      <c r="HS1" s="48"/>
      <c r="HT1" s="48"/>
      <c r="HU1" s="48"/>
      <c r="HV1" s="48"/>
      <c r="HW1" s="48"/>
      <c r="HX1" s="48"/>
      <c r="HY1" s="48"/>
      <c r="HZ1" s="48"/>
      <c r="IA1" s="48"/>
      <c r="IB1" s="48"/>
      <c r="IC1" s="48"/>
      <c r="ID1" s="48"/>
      <c r="IE1" s="48"/>
      <c r="IF1" s="48"/>
      <c r="IG1" s="48"/>
      <c r="IH1" s="48"/>
      <c r="II1" s="48"/>
      <c r="IJ1" s="48"/>
      <c r="IK1" s="48"/>
    </row>
    <row r="2" spans="1:245" ht="134.25" customHeight="1">
      <c r="A2" s="3" t="s">
        <v>0</v>
      </c>
      <c r="B2" s="3" t="s">
        <v>1</v>
      </c>
      <c r="C2" s="4" t="s">
        <v>2</v>
      </c>
      <c r="D2" s="4" t="s">
        <v>3</v>
      </c>
      <c r="E2" s="3" t="s">
        <v>4</v>
      </c>
      <c r="F2" s="5" t="s">
        <v>5</v>
      </c>
      <c r="G2" s="3" t="s">
        <v>6</v>
      </c>
      <c r="H2" s="5" t="s">
        <v>7</v>
      </c>
      <c r="I2" s="5" t="s">
        <v>8</v>
      </c>
      <c r="J2" s="5" t="s">
        <v>9</v>
      </c>
      <c r="K2" s="5" t="s">
        <v>10</v>
      </c>
      <c r="L2" s="5" t="s">
        <v>5</v>
      </c>
      <c r="M2" s="5" t="s">
        <v>228</v>
      </c>
      <c r="N2" s="5" t="s">
        <v>231</v>
      </c>
      <c r="O2" s="5" t="s">
        <v>227</v>
      </c>
      <c r="P2" s="5" t="s">
        <v>239</v>
      </c>
      <c r="Q2" s="5" t="s">
        <v>240</v>
      </c>
      <c r="R2" s="5" t="s">
        <v>230</v>
      </c>
      <c r="S2" s="5" t="s">
        <v>233</v>
      </c>
      <c r="T2" s="5" t="s">
        <v>232</v>
      </c>
      <c r="U2" s="5" t="s">
        <v>236</v>
      </c>
      <c r="V2" s="5" t="s">
        <v>237</v>
      </c>
    </row>
    <row r="3" spans="1:245" ht="69.75" customHeight="1">
      <c r="A3" s="6" t="s">
        <v>11</v>
      </c>
      <c r="B3" s="6" t="s">
        <v>12</v>
      </c>
      <c r="C3" s="7" t="s">
        <v>13</v>
      </c>
      <c r="D3" s="7" t="s">
        <v>14</v>
      </c>
      <c r="E3" s="8" t="s">
        <v>15</v>
      </c>
      <c r="F3" s="15">
        <v>168512127.96419999</v>
      </c>
      <c r="G3" s="6" t="s">
        <v>16</v>
      </c>
      <c r="H3" s="15">
        <v>154338210.65880001</v>
      </c>
      <c r="I3" s="9">
        <f>+H3*0.07</f>
        <v>10803674.746116001</v>
      </c>
      <c r="J3" s="9">
        <f t="shared" ref="J3:J55" si="0">+F3-K3</f>
        <v>165141885.40491599</v>
      </c>
      <c r="K3" s="9">
        <f t="shared" ref="K3:K55" si="1">+F3*0.02</f>
        <v>3370242.5592839997</v>
      </c>
      <c r="L3" s="20">
        <f>+K3+J3</f>
        <v>168512127.96419999</v>
      </c>
      <c r="M3" s="42" t="s">
        <v>229</v>
      </c>
      <c r="N3" s="41" t="s">
        <v>226</v>
      </c>
      <c r="O3" s="20">
        <v>154331315.22999999</v>
      </c>
      <c r="P3" s="43" t="s">
        <v>262</v>
      </c>
      <c r="Q3" s="41" t="s">
        <v>263</v>
      </c>
      <c r="R3" s="10" t="s">
        <v>235</v>
      </c>
      <c r="S3" s="10" t="s">
        <v>234</v>
      </c>
      <c r="T3" s="10">
        <v>4</v>
      </c>
      <c r="U3" s="10" t="s">
        <v>238</v>
      </c>
      <c r="V3" s="42" t="s">
        <v>261</v>
      </c>
    </row>
    <row r="4" spans="1:245" ht="59.25" customHeight="1">
      <c r="A4" s="6" t="s">
        <v>17</v>
      </c>
      <c r="B4" s="6" t="s">
        <v>12</v>
      </c>
      <c r="C4" s="11" t="s">
        <v>18</v>
      </c>
      <c r="D4" s="7" t="s">
        <v>19</v>
      </c>
      <c r="E4" s="8" t="s">
        <v>20</v>
      </c>
      <c r="F4" s="15">
        <v>249998477</v>
      </c>
      <c r="G4" s="6" t="s">
        <v>16</v>
      </c>
      <c r="H4" s="15">
        <v>228970567.71962616</v>
      </c>
      <c r="I4" s="9">
        <f t="shared" ref="I4:I55" si="2">+H4*0.07</f>
        <v>16027939.740373833</v>
      </c>
      <c r="J4" s="9">
        <f t="shared" si="0"/>
        <v>244998507.46000001</v>
      </c>
      <c r="K4" s="9">
        <f t="shared" si="1"/>
        <v>4999969.54</v>
      </c>
      <c r="L4" s="20">
        <f t="shared" ref="L4:L55" si="3">+K4+J4</f>
        <v>249998477</v>
      </c>
      <c r="M4" s="42" t="s">
        <v>229</v>
      </c>
      <c r="N4" s="41" t="s">
        <v>226</v>
      </c>
      <c r="O4" s="20">
        <v>228809354.55000001</v>
      </c>
      <c r="P4" s="43" t="s">
        <v>262</v>
      </c>
      <c r="Q4" s="41" t="s">
        <v>263</v>
      </c>
      <c r="R4" s="10" t="s">
        <v>235</v>
      </c>
      <c r="S4" s="10" t="s">
        <v>234</v>
      </c>
      <c r="T4" s="10">
        <v>4</v>
      </c>
      <c r="U4" s="10" t="s">
        <v>238</v>
      </c>
      <c r="V4" s="42" t="s">
        <v>261</v>
      </c>
    </row>
    <row r="5" spans="1:245" ht="69" customHeight="1">
      <c r="A5" s="6" t="s">
        <v>21</v>
      </c>
      <c r="B5" s="6" t="s">
        <v>12</v>
      </c>
      <c r="C5" s="11" t="s">
        <v>22</v>
      </c>
      <c r="D5" s="7" t="s">
        <v>23</v>
      </c>
      <c r="E5" s="8" t="s">
        <v>24</v>
      </c>
      <c r="F5" s="15">
        <v>188159500.00000003</v>
      </c>
      <c r="G5" s="6" t="s">
        <v>16</v>
      </c>
      <c r="H5" s="15">
        <v>172333000.00000003</v>
      </c>
      <c r="I5" s="9">
        <f t="shared" si="2"/>
        <v>12063310.000000004</v>
      </c>
      <c r="J5" s="9">
        <f t="shared" si="0"/>
        <v>184396310.00000003</v>
      </c>
      <c r="K5" s="9">
        <f t="shared" si="1"/>
        <v>3763190.0000000005</v>
      </c>
      <c r="L5" s="20">
        <f t="shared" si="3"/>
        <v>188159500.00000003</v>
      </c>
      <c r="M5" s="42" t="s">
        <v>229</v>
      </c>
      <c r="N5" s="41" t="s">
        <v>226</v>
      </c>
      <c r="O5" s="20">
        <v>172241753.63</v>
      </c>
      <c r="P5" s="43" t="s">
        <v>262</v>
      </c>
      <c r="Q5" s="41" t="s">
        <v>263</v>
      </c>
      <c r="R5" s="10" t="s">
        <v>235</v>
      </c>
      <c r="S5" s="10" t="s">
        <v>234</v>
      </c>
      <c r="T5" s="10">
        <v>4</v>
      </c>
      <c r="U5" s="10" t="s">
        <v>238</v>
      </c>
      <c r="V5" s="42" t="s">
        <v>261</v>
      </c>
    </row>
    <row r="6" spans="1:245" s="47" customFormat="1" ht="57">
      <c r="A6" s="6" t="s">
        <v>36</v>
      </c>
      <c r="B6" s="6" t="s">
        <v>37</v>
      </c>
      <c r="C6" s="7" t="s">
        <v>38</v>
      </c>
      <c r="D6" s="7" t="s">
        <v>39</v>
      </c>
      <c r="E6" s="8" t="s">
        <v>40</v>
      </c>
      <c r="F6" s="15">
        <v>48522825.450000003</v>
      </c>
      <c r="G6" s="6" t="s">
        <v>41</v>
      </c>
      <c r="H6" s="15">
        <v>44441466.299999997</v>
      </c>
      <c r="I6" s="15">
        <f>+H6*0.07</f>
        <v>3110902.6410000003</v>
      </c>
      <c r="J6" s="15">
        <f>+F6-K6</f>
        <v>47552368.941</v>
      </c>
      <c r="K6" s="15">
        <f>+F6*0.02</f>
        <v>970456.50900000008</v>
      </c>
      <c r="L6" s="30">
        <f>+K6+J6</f>
        <v>48522825.450000003</v>
      </c>
      <c r="M6" s="42" t="s">
        <v>229</v>
      </c>
      <c r="N6" s="45" t="s">
        <v>226</v>
      </c>
      <c r="O6" s="30">
        <v>44414088.939999998</v>
      </c>
      <c r="P6" s="46" t="s">
        <v>262</v>
      </c>
      <c r="Q6" s="45" t="s">
        <v>263</v>
      </c>
      <c r="R6" s="6" t="s">
        <v>235</v>
      </c>
      <c r="S6" s="6" t="s">
        <v>234</v>
      </c>
      <c r="T6" s="6">
        <v>4</v>
      </c>
      <c r="U6" s="6" t="s">
        <v>238</v>
      </c>
      <c r="V6" s="42" t="s">
        <v>261</v>
      </c>
    </row>
    <row r="7" spans="1:245" s="47" customFormat="1" ht="57">
      <c r="A7" s="6" t="s">
        <v>42</v>
      </c>
      <c r="B7" s="6" t="s">
        <v>37</v>
      </c>
      <c r="C7" s="7" t="s">
        <v>43</v>
      </c>
      <c r="D7" s="7" t="s">
        <v>44</v>
      </c>
      <c r="E7" s="8" t="s">
        <v>45</v>
      </c>
      <c r="F7" s="15">
        <v>41467888.156200007</v>
      </c>
      <c r="G7" s="6" t="s">
        <v>41</v>
      </c>
      <c r="H7" s="15">
        <v>37979934.946800008</v>
      </c>
      <c r="I7" s="15">
        <f>+H7*0.07</f>
        <v>2658595.4462760007</v>
      </c>
      <c r="J7" s="15">
        <f>+F7-K7</f>
        <v>40638530.39307601</v>
      </c>
      <c r="K7" s="15">
        <f>+F7*0.02</f>
        <v>829357.76312400016</v>
      </c>
      <c r="L7" s="30">
        <f>+K7+J7</f>
        <v>41467888.156200007</v>
      </c>
      <c r="M7" s="42" t="s">
        <v>229</v>
      </c>
      <c r="N7" s="45" t="s">
        <v>226</v>
      </c>
      <c r="O7" s="30">
        <v>37944519</v>
      </c>
      <c r="P7" s="46" t="s">
        <v>262</v>
      </c>
      <c r="Q7" s="45" t="s">
        <v>263</v>
      </c>
      <c r="R7" s="6" t="s">
        <v>235</v>
      </c>
      <c r="S7" s="6" t="s">
        <v>234</v>
      </c>
      <c r="T7" s="6">
        <v>4</v>
      </c>
      <c r="U7" s="6" t="s">
        <v>238</v>
      </c>
      <c r="V7" s="42" t="s">
        <v>261</v>
      </c>
    </row>
    <row r="8" spans="1:245" ht="55.5" customHeight="1">
      <c r="A8" s="6" t="s">
        <v>180</v>
      </c>
      <c r="B8" s="6" t="s">
        <v>181</v>
      </c>
      <c r="C8" s="7" t="s">
        <v>182</v>
      </c>
      <c r="D8" s="7" t="s">
        <v>183</v>
      </c>
      <c r="E8" s="8" t="s">
        <v>184</v>
      </c>
      <c r="F8" s="15">
        <v>213889604.75406718</v>
      </c>
      <c r="G8" s="6" t="s">
        <v>185</v>
      </c>
      <c r="H8" s="15">
        <v>195898890.33550078</v>
      </c>
      <c r="I8" s="9">
        <f>+H8*0.07</f>
        <v>13712922.323485056</v>
      </c>
      <c r="J8" s="9">
        <f>+F8-K8</f>
        <v>209611812.65898585</v>
      </c>
      <c r="K8" s="9">
        <f>+F8*0.02</f>
        <v>4277792.0950813433</v>
      </c>
      <c r="L8" s="30">
        <f>+K8+J8</f>
        <v>213889604.75406718</v>
      </c>
      <c r="M8" s="42" t="s">
        <v>229</v>
      </c>
      <c r="N8" s="41" t="s">
        <v>226</v>
      </c>
      <c r="O8" s="20">
        <v>195720040</v>
      </c>
      <c r="P8" s="43" t="s">
        <v>262</v>
      </c>
      <c r="Q8" s="41" t="s">
        <v>263</v>
      </c>
      <c r="R8" s="10" t="s">
        <v>235</v>
      </c>
      <c r="S8" s="10" t="s">
        <v>234</v>
      </c>
      <c r="T8" s="10">
        <v>4</v>
      </c>
      <c r="U8" s="10" t="s">
        <v>238</v>
      </c>
      <c r="V8" s="42" t="s">
        <v>261</v>
      </c>
    </row>
    <row r="9" spans="1:245" ht="45.75" customHeight="1">
      <c r="A9" s="6" t="s">
        <v>186</v>
      </c>
      <c r="B9" s="6" t="s">
        <v>181</v>
      </c>
      <c r="C9" s="11" t="s">
        <v>187</v>
      </c>
      <c r="D9" s="7" t="s">
        <v>188</v>
      </c>
      <c r="E9" s="8" t="s">
        <v>189</v>
      </c>
      <c r="F9" s="15">
        <v>87326124.459084541</v>
      </c>
      <c r="G9" s="6" t="s">
        <v>185</v>
      </c>
      <c r="H9" s="15">
        <v>79980936.42046994</v>
      </c>
      <c r="I9" s="9">
        <f>+H9*0.07</f>
        <v>5598665.5494328961</v>
      </c>
      <c r="J9" s="9">
        <f>+F9-K9</f>
        <v>85579601.969902843</v>
      </c>
      <c r="K9" s="9">
        <f>+F9*0.02</f>
        <v>1746522.4891816908</v>
      </c>
      <c r="L9" s="30">
        <f>+K9+J9</f>
        <v>87326124.459084541</v>
      </c>
      <c r="M9" s="42" t="s">
        <v>229</v>
      </c>
      <c r="N9" s="41" t="s">
        <v>226</v>
      </c>
      <c r="O9" s="20">
        <v>79910041</v>
      </c>
      <c r="P9" s="43" t="s">
        <v>262</v>
      </c>
      <c r="Q9" s="41" t="s">
        <v>263</v>
      </c>
      <c r="R9" s="10" t="s">
        <v>235</v>
      </c>
      <c r="S9" s="10" t="s">
        <v>234</v>
      </c>
      <c r="T9" s="10">
        <v>4</v>
      </c>
      <c r="U9" s="10" t="s">
        <v>238</v>
      </c>
      <c r="V9" s="42" t="s">
        <v>261</v>
      </c>
    </row>
    <row r="10" spans="1:245">
      <c r="A10" s="21"/>
      <c r="B10" s="21"/>
      <c r="C10" s="22"/>
      <c r="D10" s="27" t="s">
        <v>208</v>
      </c>
      <c r="E10" s="23"/>
      <c r="F10" s="24"/>
      <c r="G10" s="21"/>
      <c r="H10" s="24">
        <f>SUM(H3:H9)</f>
        <v>913943006.38119698</v>
      </c>
      <c r="I10" s="24">
        <f>SUM(I3:I9)</f>
        <v>63976010.446683787</v>
      </c>
      <c r="J10" s="24">
        <f>SUM(J3:J9)</f>
        <v>977919016.82788074</v>
      </c>
      <c r="K10" s="24">
        <f t="shared" ref="K10:O10" si="4">SUM(K3:K9)</f>
        <v>19957530.955671035</v>
      </c>
      <c r="L10" s="24">
        <f t="shared" si="4"/>
        <v>997876547.78355181</v>
      </c>
      <c r="M10" s="24"/>
      <c r="N10" s="24"/>
      <c r="O10" s="24">
        <f t="shared" si="4"/>
        <v>913371112.3499999</v>
      </c>
      <c r="P10" s="24"/>
      <c r="Q10" s="24"/>
      <c r="R10" s="24"/>
      <c r="S10" s="24"/>
      <c r="T10" s="24"/>
      <c r="U10" s="24"/>
      <c r="V10" s="24"/>
    </row>
    <row r="11" spans="1:245" ht="66" customHeight="1">
      <c r="A11" s="6" t="s">
        <v>31</v>
      </c>
      <c r="B11" s="6" t="s">
        <v>32</v>
      </c>
      <c r="C11" s="11" t="s">
        <v>33</v>
      </c>
      <c r="D11" s="7" t="s">
        <v>34</v>
      </c>
      <c r="E11" s="8" t="s">
        <v>35</v>
      </c>
      <c r="F11" s="15">
        <v>232519104.73426005</v>
      </c>
      <c r="G11" s="6" t="s">
        <v>30</v>
      </c>
      <c r="H11" s="15">
        <v>212961423.02764004</v>
      </c>
      <c r="I11" s="9">
        <f>+H11*0.07</f>
        <v>14907299.611934805</v>
      </c>
      <c r="J11" s="9">
        <f>+F11-K11</f>
        <v>227868722.63957486</v>
      </c>
      <c r="K11" s="9">
        <f>+F11*0.02</f>
        <v>4650382.0946852015</v>
      </c>
      <c r="L11" s="20">
        <f>+K11+J11</f>
        <v>232519104.73426005</v>
      </c>
      <c r="M11" s="42" t="s">
        <v>241</v>
      </c>
      <c r="N11" s="41" t="s">
        <v>242</v>
      </c>
      <c r="O11" s="20">
        <v>212294369</v>
      </c>
      <c r="P11" s="43" t="s">
        <v>262</v>
      </c>
      <c r="Q11" s="41" t="s">
        <v>263</v>
      </c>
      <c r="R11" s="10" t="s">
        <v>235</v>
      </c>
      <c r="S11" s="10" t="s">
        <v>234</v>
      </c>
      <c r="T11" s="10">
        <v>4</v>
      </c>
      <c r="U11" s="10" t="s">
        <v>238</v>
      </c>
      <c r="V11" s="42" t="s">
        <v>261</v>
      </c>
    </row>
    <row r="12" spans="1:245" s="47" customFormat="1" ht="69.75" customHeight="1">
      <c r="A12" s="6" t="s">
        <v>114</v>
      </c>
      <c r="B12" s="6" t="s">
        <v>115</v>
      </c>
      <c r="C12" s="11" t="s">
        <v>116</v>
      </c>
      <c r="D12" s="7" t="s">
        <v>117</v>
      </c>
      <c r="E12" s="8" t="s">
        <v>118</v>
      </c>
      <c r="F12" s="15">
        <v>153887509.14000002</v>
      </c>
      <c r="G12" s="6" t="s">
        <v>16</v>
      </c>
      <c r="H12" s="15">
        <v>140943699.96000001</v>
      </c>
      <c r="I12" s="15">
        <f>+H12*0.07</f>
        <v>9866058.997200001</v>
      </c>
      <c r="J12" s="15">
        <f>+F12-K12</f>
        <v>150809758.95720002</v>
      </c>
      <c r="K12" s="15">
        <f>+F12*0.02</f>
        <v>3077750.1828000005</v>
      </c>
      <c r="L12" s="30">
        <f>+K12+J12</f>
        <v>153887509.14000002</v>
      </c>
      <c r="M12" s="42" t="s">
        <v>241</v>
      </c>
      <c r="N12" s="45" t="s">
        <v>242</v>
      </c>
      <c r="O12" s="30">
        <v>140746746</v>
      </c>
      <c r="P12" s="46" t="s">
        <v>262</v>
      </c>
      <c r="Q12" s="45" t="s">
        <v>263</v>
      </c>
      <c r="R12" s="6" t="s">
        <v>235</v>
      </c>
      <c r="S12" s="6" t="s">
        <v>234</v>
      </c>
      <c r="T12" s="6">
        <v>4</v>
      </c>
      <c r="U12" s="6" t="s">
        <v>238</v>
      </c>
      <c r="V12" s="42" t="s">
        <v>261</v>
      </c>
    </row>
    <row r="13" spans="1:245" ht="75">
      <c r="A13" s="6" t="s">
        <v>119</v>
      </c>
      <c r="B13" s="6" t="s">
        <v>115</v>
      </c>
      <c r="C13" s="11" t="s">
        <v>120</v>
      </c>
      <c r="D13" s="7" t="s">
        <v>121</v>
      </c>
      <c r="E13" s="8" t="s">
        <v>122</v>
      </c>
      <c r="F13" s="15">
        <v>97711572.975600004</v>
      </c>
      <c r="G13" s="6" t="s">
        <v>16</v>
      </c>
      <c r="H13" s="15">
        <v>89492842.538399994</v>
      </c>
      <c r="I13" s="9">
        <f>+H13*0.07</f>
        <v>6264498.9776880005</v>
      </c>
      <c r="J13" s="9">
        <f>+F13-K13</f>
        <v>95757341.516088009</v>
      </c>
      <c r="K13" s="9">
        <f>+F13*0.02</f>
        <v>1954231.4595120002</v>
      </c>
      <c r="L13" s="20">
        <f>+K13+J13</f>
        <v>97711572.975600004</v>
      </c>
      <c r="M13" s="42" t="s">
        <v>241</v>
      </c>
      <c r="N13" s="41" t="s">
        <v>242</v>
      </c>
      <c r="O13" s="20">
        <v>89465457</v>
      </c>
      <c r="P13" s="43" t="s">
        <v>262</v>
      </c>
      <c r="Q13" s="41" t="s">
        <v>263</v>
      </c>
      <c r="R13" s="10" t="s">
        <v>235</v>
      </c>
      <c r="S13" s="10" t="s">
        <v>234</v>
      </c>
      <c r="T13" s="10">
        <v>4</v>
      </c>
      <c r="U13" s="10" t="s">
        <v>238</v>
      </c>
      <c r="V13" s="42" t="s">
        <v>261</v>
      </c>
    </row>
    <row r="14" spans="1:245">
      <c r="A14" s="21"/>
      <c r="B14" s="21"/>
      <c r="C14" s="22"/>
      <c r="D14" s="27" t="s">
        <v>209</v>
      </c>
      <c r="E14" s="23"/>
      <c r="F14" s="24"/>
      <c r="G14" s="21"/>
      <c r="H14" s="24">
        <f>SUM(H11:H13)</f>
        <v>443397965.52604002</v>
      </c>
      <c r="I14" s="24">
        <f t="shared" ref="I14:L14" si="5">SUM(I11:I13)</f>
        <v>31037857.586822808</v>
      </c>
      <c r="J14" s="24">
        <f t="shared" si="5"/>
        <v>474435823.11286288</v>
      </c>
      <c r="K14" s="24">
        <f t="shared" si="5"/>
        <v>9682363.736997202</v>
      </c>
      <c r="L14" s="24">
        <f t="shared" si="5"/>
        <v>484118186.84986007</v>
      </c>
      <c r="M14" s="24"/>
      <c r="N14" s="24"/>
      <c r="O14" s="24">
        <f>SUM(O11:O13)</f>
        <v>442506572</v>
      </c>
      <c r="P14" s="24"/>
      <c r="Q14" s="24"/>
      <c r="R14" s="24"/>
      <c r="S14" s="24"/>
      <c r="T14" s="24"/>
      <c r="U14" s="24"/>
      <c r="V14" s="24"/>
    </row>
    <row r="15" spans="1:245" ht="85.5" customHeight="1">
      <c r="A15" s="6" t="s">
        <v>52</v>
      </c>
      <c r="B15" s="6" t="s">
        <v>53</v>
      </c>
      <c r="C15" s="7" t="s">
        <v>54</v>
      </c>
      <c r="D15" s="7" t="s">
        <v>55</v>
      </c>
      <c r="E15" s="8" t="s">
        <v>56</v>
      </c>
      <c r="F15" s="9">
        <v>249685842.09564856</v>
      </c>
      <c r="G15" s="10" t="s">
        <v>16</v>
      </c>
      <c r="H15" s="9">
        <v>228684229.20909867</v>
      </c>
      <c r="I15" s="9">
        <f t="shared" si="2"/>
        <v>16007896.044636909</v>
      </c>
      <c r="J15" s="9">
        <f t="shared" si="0"/>
        <v>244692125.25373557</v>
      </c>
      <c r="K15" s="9">
        <f t="shared" si="1"/>
        <v>4993716.8419129709</v>
      </c>
      <c r="L15" s="20">
        <f t="shared" si="3"/>
        <v>249685842.09564856</v>
      </c>
      <c r="M15" s="42" t="s">
        <v>243</v>
      </c>
      <c r="N15" s="41" t="s">
        <v>244</v>
      </c>
      <c r="O15" s="20">
        <v>228684229.21000001</v>
      </c>
      <c r="P15" s="43" t="s">
        <v>262</v>
      </c>
      <c r="Q15" s="41" t="s">
        <v>263</v>
      </c>
      <c r="R15" s="10" t="s">
        <v>235</v>
      </c>
      <c r="S15" s="10" t="s">
        <v>234</v>
      </c>
      <c r="T15" s="10">
        <v>4</v>
      </c>
      <c r="U15" s="10" t="s">
        <v>238</v>
      </c>
      <c r="V15" s="42" t="s">
        <v>261</v>
      </c>
    </row>
    <row r="16" spans="1:245" ht="51" customHeight="1">
      <c r="A16" s="6" t="s">
        <v>149</v>
      </c>
      <c r="B16" s="6" t="s">
        <v>150</v>
      </c>
      <c r="C16" s="11" t="s">
        <v>151</v>
      </c>
      <c r="D16" s="7" t="s">
        <v>152</v>
      </c>
      <c r="E16" s="8" t="s">
        <v>153</v>
      </c>
      <c r="F16" s="15">
        <v>222098516.16160014</v>
      </c>
      <c r="G16" s="6" t="s">
        <v>72</v>
      </c>
      <c r="H16" s="9">
        <v>203417332.559223</v>
      </c>
      <c r="I16" s="9">
        <f>+H16*0.07</f>
        <v>14239213.279145611</v>
      </c>
      <c r="J16" s="9">
        <f>+F16-K16</f>
        <v>217656545.83836815</v>
      </c>
      <c r="K16" s="9">
        <f>+F16*0.02</f>
        <v>4441970.3232320026</v>
      </c>
      <c r="L16" s="20">
        <f>+K16+J16</f>
        <v>222098516.16160014</v>
      </c>
      <c r="M16" s="42" t="s">
        <v>243</v>
      </c>
      <c r="N16" s="41" t="s">
        <v>244</v>
      </c>
      <c r="O16" s="20">
        <v>203417332.56</v>
      </c>
      <c r="P16" s="43" t="s">
        <v>262</v>
      </c>
      <c r="Q16" s="41" t="s">
        <v>263</v>
      </c>
      <c r="R16" s="10" t="s">
        <v>235</v>
      </c>
      <c r="S16" s="10" t="s">
        <v>234</v>
      </c>
      <c r="T16" s="10">
        <v>4</v>
      </c>
      <c r="U16" s="10" t="s">
        <v>238</v>
      </c>
      <c r="V16" s="42" t="s">
        <v>261</v>
      </c>
    </row>
    <row r="17" spans="1:22">
      <c r="A17" s="21"/>
      <c r="B17" s="21"/>
      <c r="C17" s="25"/>
      <c r="D17" s="27" t="s">
        <v>210</v>
      </c>
      <c r="E17" s="23"/>
      <c r="F17" s="24"/>
      <c r="G17" s="21"/>
      <c r="H17" s="24">
        <f>SUM(H15:H16)</f>
        <v>432101561.76832163</v>
      </c>
      <c r="I17" s="24">
        <f>SUM(I15:I16)</f>
        <v>30247109.323782519</v>
      </c>
      <c r="J17" s="24">
        <f t="shared" ref="J17:L17" si="6">SUM(J15:J16)</f>
        <v>462348671.09210372</v>
      </c>
      <c r="K17" s="24">
        <f t="shared" si="6"/>
        <v>9435687.1651449725</v>
      </c>
      <c r="L17" s="24">
        <f t="shared" si="6"/>
        <v>471784358.2572487</v>
      </c>
      <c r="M17" s="24"/>
      <c r="N17" s="24"/>
      <c r="O17" s="24">
        <f>SUM(O15:O16)</f>
        <v>432101561.76999998</v>
      </c>
      <c r="P17" s="24"/>
      <c r="Q17" s="24"/>
      <c r="R17" s="24"/>
      <c r="S17" s="24"/>
      <c r="T17" s="24"/>
      <c r="U17" s="24"/>
      <c r="V17" s="24"/>
    </row>
    <row r="18" spans="1:22" ht="57">
      <c r="A18" s="6" t="s">
        <v>128</v>
      </c>
      <c r="B18" s="6" t="s">
        <v>129</v>
      </c>
      <c r="C18" s="11" t="s">
        <v>130</v>
      </c>
      <c r="D18" s="7" t="s">
        <v>131</v>
      </c>
      <c r="E18" s="8" t="s">
        <v>132</v>
      </c>
      <c r="F18" s="9">
        <v>127501569.25761549</v>
      </c>
      <c r="G18" s="6" t="s">
        <v>72</v>
      </c>
      <c r="H18" s="9">
        <v>116777138.19856399</v>
      </c>
      <c r="I18" s="9">
        <f>+H18*0.07</f>
        <v>8174399.6738994801</v>
      </c>
      <c r="J18" s="9">
        <f>+F18-K18</f>
        <v>124951537.87246318</v>
      </c>
      <c r="K18" s="9">
        <f>+F18*0.02</f>
        <v>2550031.3851523097</v>
      </c>
      <c r="L18" s="20">
        <f>+K18+J18</f>
        <v>127501569.25761549</v>
      </c>
      <c r="M18" s="42" t="s">
        <v>245</v>
      </c>
      <c r="N18" s="41" t="s">
        <v>246</v>
      </c>
      <c r="O18" s="20">
        <v>116777138.19856399</v>
      </c>
      <c r="P18" s="43" t="s">
        <v>262</v>
      </c>
      <c r="Q18" s="41" t="s">
        <v>263</v>
      </c>
      <c r="R18" s="10" t="s">
        <v>235</v>
      </c>
      <c r="S18" s="10" t="s">
        <v>234</v>
      </c>
      <c r="T18" s="10">
        <v>4</v>
      </c>
      <c r="U18" s="10" t="s">
        <v>238</v>
      </c>
      <c r="V18" s="42" t="s">
        <v>261</v>
      </c>
    </row>
    <row r="19" spans="1:22" ht="60">
      <c r="A19" s="6" t="s">
        <v>128</v>
      </c>
      <c r="B19" s="6" t="s">
        <v>133</v>
      </c>
      <c r="C19" s="11" t="s">
        <v>134</v>
      </c>
      <c r="D19" s="7" t="s">
        <v>135</v>
      </c>
      <c r="E19" s="8" t="str">
        <f>+[1]Hoja1!$D$56</f>
        <v>Deficiencias en la prestación del servicio por fallas en la Bocatoma, red de aducción y distribución.  Se  destruyo parcialmente la bocatoma por las corrientes de agua presentadas en el invierno pasado. El tanque de almacenamiento esta cimentado en la lad</v>
      </c>
      <c r="F19" s="9">
        <v>117507634.14168</v>
      </c>
      <c r="G19" s="14" t="s">
        <v>136</v>
      </c>
      <c r="H19" s="9">
        <v>107623814.44752</v>
      </c>
      <c r="I19" s="9">
        <f>+H19*0.07</f>
        <v>7533667.0113264006</v>
      </c>
      <c r="J19" s="9">
        <f>+F19-K19</f>
        <v>115157481.45884641</v>
      </c>
      <c r="K19" s="9">
        <f>+F19*0.02</f>
        <v>2350152.6828336003</v>
      </c>
      <c r="L19" s="20">
        <f>+K19+J19</f>
        <v>117507634.14168</v>
      </c>
      <c r="M19" s="42" t="s">
        <v>245</v>
      </c>
      <c r="N19" s="41" t="s">
        <v>246</v>
      </c>
      <c r="O19" s="20">
        <v>107623814.44752</v>
      </c>
      <c r="P19" s="43" t="s">
        <v>262</v>
      </c>
      <c r="Q19" s="41" t="s">
        <v>263</v>
      </c>
      <c r="R19" s="10" t="s">
        <v>235</v>
      </c>
      <c r="S19" s="10" t="s">
        <v>234</v>
      </c>
      <c r="T19" s="10">
        <v>4</v>
      </c>
      <c r="U19" s="10" t="s">
        <v>238</v>
      </c>
      <c r="V19" s="42" t="s">
        <v>261</v>
      </c>
    </row>
    <row r="20" spans="1:22" ht="54.75" customHeight="1">
      <c r="A20" s="6" t="s">
        <v>137</v>
      </c>
      <c r="B20" s="6" t="s">
        <v>129</v>
      </c>
      <c r="C20" s="11" t="s">
        <v>138</v>
      </c>
      <c r="D20" s="7" t="s">
        <v>139</v>
      </c>
      <c r="E20" s="8" t="s">
        <v>140</v>
      </c>
      <c r="F20" s="9">
        <v>105902795.5702417</v>
      </c>
      <c r="G20" s="6" t="s">
        <v>72</v>
      </c>
      <c r="H20" s="9">
        <v>96995083.793305501</v>
      </c>
      <c r="I20" s="9">
        <f>+H20*0.07</f>
        <v>6789655.8655313859</v>
      </c>
      <c r="J20" s="9">
        <f>+F20-K20</f>
        <v>103784739.65883687</v>
      </c>
      <c r="K20" s="9">
        <f>+F20*0.02</f>
        <v>2118055.9114048341</v>
      </c>
      <c r="L20" s="20">
        <f>+K20+J20</f>
        <v>105902795.5702417</v>
      </c>
      <c r="M20" s="42" t="s">
        <v>245</v>
      </c>
      <c r="N20" s="41" t="s">
        <v>246</v>
      </c>
      <c r="O20" s="20">
        <v>96995083.793305501</v>
      </c>
      <c r="P20" s="43" t="s">
        <v>262</v>
      </c>
      <c r="Q20" s="41" t="s">
        <v>263</v>
      </c>
      <c r="R20" s="10" t="s">
        <v>235</v>
      </c>
      <c r="S20" s="10" t="s">
        <v>234</v>
      </c>
      <c r="T20" s="10">
        <v>4</v>
      </c>
      <c r="U20" s="10" t="s">
        <v>238</v>
      </c>
      <c r="V20" s="42" t="s">
        <v>261</v>
      </c>
    </row>
    <row r="21" spans="1:22" ht="67.5" customHeight="1">
      <c r="A21" s="6" t="s">
        <v>137</v>
      </c>
      <c r="B21" s="6" t="s">
        <v>141</v>
      </c>
      <c r="C21" s="11" t="s">
        <v>142</v>
      </c>
      <c r="D21" s="7" t="s">
        <v>143</v>
      </c>
      <c r="E21" s="8" t="s">
        <v>144</v>
      </c>
      <c r="F21" s="9">
        <v>75969039.418200001</v>
      </c>
      <c r="G21" s="14" t="s">
        <v>136</v>
      </c>
      <c r="H21" s="9">
        <v>69579120.2148</v>
      </c>
      <c r="I21" s="9">
        <f>+H21*0.07</f>
        <v>4870538.4150360003</v>
      </c>
      <c r="J21" s="9">
        <f>+F21-K21</f>
        <v>74449658.629836008</v>
      </c>
      <c r="K21" s="9">
        <f>+F21*0.02</f>
        <v>1519380.7883640002</v>
      </c>
      <c r="L21" s="20">
        <f>+K21+J21</f>
        <v>75969039.418200001</v>
      </c>
      <c r="M21" s="42" t="s">
        <v>245</v>
      </c>
      <c r="N21" s="41" t="s">
        <v>246</v>
      </c>
      <c r="O21" s="20">
        <v>69579120.2148</v>
      </c>
      <c r="P21" s="43" t="s">
        <v>262</v>
      </c>
      <c r="Q21" s="41" t="s">
        <v>263</v>
      </c>
      <c r="R21" s="10" t="s">
        <v>235</v>
      </c>
      <c r="S21" s="10" t="s">
        <v>234</v>
      </c>
      <c r="T21" s="10">
        <v>4</v>
      </c>
      <c r="U21" s="10" t="s">
        <v>238</v>
      </c>
      <c r="V21" s="42" t="s">
        <v>261</v>
      </c>
    </row>
    <row r="22" spans="1:22" ht="60.75" customHeight="1">
      <c r="A22" s="6" t="s">
        <v>145</v>
      </c>
      <c r="B22" s="6" t="s">
        <v>129</v>
      </c>
      <c r="C22" s="11" t="s">
        <v>146</v>
      </c>
      <c r="D22" s="7" t="s">
        <v>147</v>
      </c>
      <c r="E22" s="8" t="s">
        <v>148</v>
      </c>
      <c r="F22" s="9">
        <v>84990606.481204316</v>
      </c>
      <c r="G22" s="6" t="s">
        <v>72</v>
      </c>
      <c r="H22" s="9">
        <v>77841863.879981503</v>
      </c>
      <c r="I22" s="9">
        <f>+H22*0.07</f>
        <v>5448930.4715987053</v>
      </c>
      <c r="J22" s="9">
        <f>+F22-K22</f>
        <v>83290794.351580232</v>
      </c>
      <c r="K22" s="9">
        <f>+F22*0.02</f>
        <v>1699812.1296240864</v>
      </c>
      <c r="L22" s="20">
        <f>+K22+J22</f>
        <v>84990606.481204316</v>
      </c>
      <c r="M22" s="42" t="s">
        <v>245</v>
      </c>
      <c r="N22" s="41" t="s">
        <v>246</v>
      </c>
      <c r="O22" s="20">
        <v>77841863.879981503</v>
      </c>
      <c r="P22" s="43" t="s">
        <v>262</v>
      </c>
      <c r="Q22" s="41" t="s">
        <v>263</v>
      </c>
      <c r="R22" s="10" t="s">
        <v>235</v>
      </c>
      <c r="S22" s="10" t="s">
        <v>234</v>
      </c>
      <c r="T22" s="10">
        <v>4</v>
      </c>
      <c r="U22" s="10" t="s">
        <v>238</v>
      </c>
      <c r="V22" s="42" t="s">
        <v>261</v>
      </c>
    </row>
    <row r="23" spans="1:22">
      <c r="A23" s="21"/>
      <c r="B23" s="21"/>
      <c r="C23" s="25"/>
      <c r="D23" s="27" t="s">
        <v>211</v>
      </c>
      <c r="E23" s="23"/>
      <c r="F23" s="24"/>
      <c r="G23" s="21"/>
      <c r="H23" s="24">
        <f>SUM(H18:H22)</f>
        <v>468817020.53417104</v>
      </c>
      <c r="I23" s="24">
        <f t="shared" ref="I23:L23" si="7">SUM(I18:I22)</f>
        <v>32817191.437391974</v>
      </c>
      <c r="J23" s="24">
        <f t="shared" si="7"/>
        <v>501634211.97156274</v>
      </c>
      <c r="K23" s="24">
        <f t="shared" si="7"/>
        <v>10237432.897378832</v>
      </c>
      <c r="L23" s="24">
        <f t="shared" si="7"/>
        <v>511871644.86894155</v>
      </c>
      <c r="M23" s="24"/>
      <c r="N23" s="24"/>
      <c r="O23" s="24">
        <f>SUM(O18:O22)</f>
        <v>468817020.53417104</v>
      </c>
      <c r="P23" s="24"/>
      <c r="Q23" s="24"/>
      <c r="R23" s="24"/>
      <c r="S23" s="24"/>
      <c r="T23" s="24"/>
      <c r="U23" s="24"/>
      <c r="V23" s="24"/>
    </row>
    <row r="24" spans="1:22" ht="48" customHeight="1">
      <c r="A24" s="13" t="s">
        <v>46</v>
      </c>
      <c r="B24" s="13" t="s">
        <v>47</v>
      </c>
      <c r="C24" s="11" t="s">
        <v>48</v>
      </c>
      <c r="D24" s="7" t="s">
        <v>49</v>
      </c>
      <c r="E24" s="8" t="s">
        <v>50</v>
      </c>
      <c r="F24" s="9">
        <v>173658111.00000003</v>
      </c>
      <c r="G24" s="6" t="s">
        <v>51</v>
      </c>
      <c r="H24" s="9">
        <v>159051354.00000003</v>
      </c>
      <c r="I24" s="9">
        <f>+H24*0.07</f>
        <v>11133594.780000003</v>
      </c>
      <c r="J24" s="9">
        <f>+F24-K24</f>
        <v>170184948.78000003</v>
      </c>
      <c r="K24" s="9">
        <f>+F24*0.02</f>
        <v>3473162.2200000007</v>
      </c>
      <c r="L24" s="20">
        <f>+K24+J24</f>
        <v>173658111.00000003</v>
      </c>
      <c r="M24" s="42" t="s">
        <v>247</v>
      </c>
      <c r="N24" s="41" t="s">
        <v>248</v>
      </c>
      <c r="O24" s="20">
        <v>159051354.00000003</v>
      </c>
      <c r="P24" s="43" t="s">
        <v>262</v>
      </c>
      <c r="Q24" s="41" t="s">
        <v>263</v>
      </c>
      <c r="R24" s="10" t="s">
        <v>235</v>
      </c>
      <c r="S24" s="10" t="s">
        <v>234</v>
      </c>
      <c r="T24" s="10">
        <v>4</v>
      </c>
      <c r="U24" s="10" t="s">
        <v>238</v>
      </c>
      <c r="V24" s="42" t="s">
        <v>261</v>
      </c>
    </row>
    <row r="25" spans="1:22" ht="51" customHeight="1">
      <c r="A25" s="6" t="s">
        <v>67</v>
      </c>
      <c r="B25" s="6" t="s">
        <v>68</v>
      </c>
      <c r="C25" s="11" t="s">
        <v>69</v>
      </c>
      <c r="D25" s="7" t="s">
        <v>70</v>
      </c>
      <c r="E25" s="8" t="s">
        <v>71</v>
      </c>
      <c r="F25" s="9">
        <v>249657922.84031004</v>
      </c>
      <c r="G25" s="10" t="s">
        <v>72</v>
      </c>
      <c r="H25" s="9">
        <v>228658658.30234</v>
      </c>
      <c r="I25" s="9">
        <f>+H25*0.07</f>
        <v>16006106.081163801</v>
      </c>
      <c r="J25" s="9">
        <f>+F25-K25</f>
        <v>244664764.38350382</v>
      </c>
      <c r="K25" s="9">
        <f>+F25*0.02</f>
        <v>4993158.4568062006</v>
      </c>
      <c r="L25" s="20">
        <f>+K25+J25</f>
        <v>249657922.84031004</v>
      </c>
      <c r="M25" s="42" t="s">
        <v>247</v>
      </c>
      <c r="N25" s="41" t="s">
        <v>248</v>
      </c>
      <c r="O25" s="20">
        <v>228658658.30234</v>
      </c>
      <c r="P25" s="43" t="s">
        <v>262</v>
      </c>
      <c r="Q25" s="41" t="s">
        <v>263</v>
      </c>
      <c r="R25" s="10" t="s">
        <v>235</v>
      </c>
      <c r="S25" s="10" t="s">
        <v>234</v>
      </c>
      <c r="T25" s="10">
        <v>4</v>
      </c>
      <c r="U25" s="10" t="s">
        <v>238</v>
      </c>
      <c r="V25" s="42" t="s">
        <v>261</v>
      </c>
    </row>
    <row r="26" spans="1:22" ht="44.25" customHeight="1">
      <c r="A26" s="6" t="s">
        <v>73</v>
      </c>
      <c r="B26" s="6" t="s">
        <v>68</v>
      </c>
      <c r="C26" s="11" t="s">
        <v>74</v>
      </c>
      <c r="D26" s="7" t="s">
        <v>75</v>
      </c>
      <c r="E26" s="8" t="s">
        <v>76</v>
      </c>
      <c r="F26" s="9">
        <v>244310356.70425349</v>
      </c>
      <c r="G26" s="10" t="s">
        <v>72</v>
      </c>
      <c r="H26" s="9">
        <v>223760887.44875553</v>
      </c>
      <c r="I26" s="9">
        <f>+H26*0.07</f>
        <v>15663262.121412888</v>
      </c>
      <c r="J26" s="9">
        <f>+F26-K26</f>
        <v>239424149.57016844</v>
      </c>
      <c r="K26" s="9">
        <f>+F26*0.02</f>
        <v>4886207.1340850703</v>
      </c>
      <c r="L26" s="20">
        <f>+K26+J26</f>
        <v>244310356.70425349</v>
      </c>
      <c r="M26" s="42" t="s">
        <v>247</v>
      </c>
      <c r="N26" s="41" t="s">
        <v>248</v>
      </c>
      <c r="O26" s="20">
        <v>223760887.44875553</v>
      </c>
      <c r="P26" s="43" t="s">
        <v>262</v>
      </c>
      <c r="Q26" s="41" t="s">
        <v>263</v>
      </c>
      <c r="R26" s="10" t="s">
        <v>235</v>
      </c>
      <c r="S26" s="10" t="s">
        <v>234</v>
      </c>
      <c r="T26" s="10">
        <v>4</v>
      </c>
      <c r="U26" s="10" t="s">
        <v>238</v>
      </c>
      <c r="V26" s="42" t="s">
        <v>261</v>
      </c>
    </row>
    <row r="27" spans="1:22" ht="63" customHeight="1">
      <c r="A27" s="6" t="s">
        <v>77</v>
      </c>
      <c r="B27" s="6" t="s">
        <v>68</v>
      </c>
      <c r="C27" s="11" t="s">
        <v>78</v>
      </c>
      <c r="D27" s="7" t="s">
        <v>79</v>
      </c>
      <c r="E27" s="8" t="s">
        <v>80</v>
      </c>
      <c r="F27" s="9">
        <v>249803472.87200001</v>
      </c>
      <c r="G27" s="10" t="s">
        <v>30</v>
      </c>
      <c r="H27" s="9">
        <v>228791965.808</v>
      </c>
      <c r="I27" s="9">
        <f>+H27*0.07</f>
        <v>16015437.606560001</v>
      </c>
      <c r="J27" s="9">
        <f>+F27-K27</f>
        <v>244807403.41456002</v>
      </c>
      <c r="K27" s="9">
        <f>+F27*0.02</f>
        <v>4996069.45744</v>
      </c>
      <c r="L27" s="20">
        <f>+K27+J27</f>
        <v>249803472.87200001</v>
      </c>
      <c r="M27" s="42" t="s">
        <v>247</v>
      </c>
      <c r="N27" s="41" t="s">
        <v>248</v>
      </c>
      <c r="O27" s="20">
        <v>228791965.808</v>
      </c>
      <c r="P27" s="43" t="s">
        <v>262</v>
      </c>
      <c r="Q27" s="41" t="s">
        <v>263</v>
      </c>
      <c r="R27" s="10" t="s">
        <v>235</v>
      </c>
      <c r="S27" s="10" t="s">
        <v>234</v>
      </c>
      <c r="T27" s="10">
        <v>4</v>
      </c>
      <c r="U27" s="10" t="s">
        <v>238</v>
      </c>
      <c r="V27" s="42" t="s">
        <v>261</v>
      </c>
    </row>
    <row r="28" spans="1:22" s="47" customFormat="1" ht="61.5" customHeight="1">
      <c r="A28" s="6" t="s">
        <v>62</v>
      </c>
      <c r="B28" s="6" t="s">
        <v>63</v>
      </c>
      <c r="C28" s="7" t="s">
        <v>64</v>
      </c>
      <c r="D28" s="7" t="s">
        <v>65</v>
      </c>
      <c r="E28" s="8" t="s">
        <v>66</v>
      </c>
      <c r="F28" s="15">
        <v>52210441.522689968</v>
      </c>
      <c r="G28" s="13" t="s">
        <v>30</v>
      </c>
      <c r="H28" s="15">
        <v>47818909.058164641</v>
      </c>
      <c r="I28" s="15">
        <f>+H28*0.07</f>
        <v>3347323.6340715252</v>
      </c>
      <c r="J28" s="15">
        <f>+F28-K28</f>
        <v>51166232.69223617</v>
      </c>
      <c r="K28" s="15">
        <f>+F28*0.02</f>
        <v>1044208.8304537993</v>
      </c>
      <c r="L28" s="30">
        <f>+K28+J28</f>
        <v>52210441.522689968</v>
      </c>
      <c r="M28" s="42" t="s">
        <v>247</v>
      </c>
      <c r="N28" s="45" t="s">
        <v>248</v>
      </c>
      <c r="O28" s="30">
        <v>47818909.058164641</v>
      </c>
      <c r="P28" s="46" t="s">
        <v>262</v>
      </c>
      <c r="Q28" s="45" t="s">
        <v>263</v>
      </c>
      <c r="R28" s="6" t="s">
        <v>235</v>
      </c>
      <c r="S28" s="6" t="s">
        <v>234</v>
      </c>
      <c r="T28" s="6">
        <v>4</v>
      </c>
      <c r="U28" s="6" t="s">
        <v>238</v>
      </c>
      <c r="V28" s="42" t="s">
        <v>261</v>
      </c>
    </row>
    <row r="29" spans="1:22">
      <c r="A29" s="21"/>
      <c r="B29" s="21"/>
      <c r="C29" s="25"/>
      <c r="D29" s="27" t="s">
        <v>212</v>
      </c>
      <c r="E29" s="23"/>
      <c r="F29" s="24"/>
      <c r="G29" s="21"/>
      <c r="H29" s="24">
        <f>SUM(H24:H28)</f>
        <v>888081774.6172601</v>
      </c>
      <c r="I29" s="24">
        <f t="shared" ref="I29:L29" si="8">SUM(I24:I28)</f>
        <v>62165724.223208219</v>
      </c>
      <c r="J29" s="24">
        <f t="shared" si="8"/>
        <v>950247498.84046865</v>
      </c>
      <c r="K29" s="24">
        <f t="shared" si="8"/>
        <v>19392806.098785069</v>
      </c>
      <c r="L29" s="24">
        <f t="shared" si="8"/>
        <v>969640304.93925345</v>
      </c>
      <c r="M29" s="24"/>
      <c r="N29" s="24"/>
      <c r="O29" s="24">
        <f>SUM(O24:O28)</f>
        <v>888081774.6172601</v>
      </c>
      <c r="P29" s="24"/>
      <c r="Q29" s="24"/>
      <c r="R29" s="24"/>
      <c r="S29" s="24"/>
      <c r="T29" s="24"/>
      <c r="U29" s="24"/>
      <c r="V29" s="24"/>
    </row>
    <row r="30" spans="1:22" ht="58.5" customHeight="1">
      <c r="A30" s="6" t="s">
        <v>81</v>
      </c>
      <c r="B30" s="6" t="s">
        <v>68</v>
      </c>
      <c r="C30" s="11" t="s">
        <v>82</v>
      </c>
      <c r="D30" s="7" t="s">
        <v>83</v>
      </c>
      <c r="E30" s="8" t="s">
        <v>84</v>
      </c>
      <c r="F30" s="9">
        <v>249693111.52991605</v>
      </c>
      <c r="G30" s="10" t="s">
        <v>72</v>
      </c>
      <c r="H30" s="9">
        <v>228690887.19562402</v>
      </c>
      <c r="I30" s="9">
        <f>+H30*0.07</f>
        <v>16008362.103693683</v>
      </c>
      <c r="J30" s="9">
        <f>+F30-K30</f>
        <v>244699249.29931772</v>
      </c>
      <c r="K30" s="9">
        <f>+F30*0.02</f>
        <v>4993862.2305983212</v>
      </c>
      <c r="L30" s="20">
        <f>+K30+J30</f>
        <v>249693111.52991605</v>
      </c>
      <c r="M30" s="42" t="s">
        <v>249</v>
      </c>
      <c r="N30" s="41" t="s">
        <v>250</v>
      </c>
      <c r="O30" s="20">
        <v>228658424</v>
      </c>
      <c r="P30" s="43" t="s">
        <v>262</v>
      </c>
      <c r="Q30" s="41" t="s">
        <v>263</v>
      </c>
      <c r="R30" s="10" t="s">
        <v>235</v>
      </c>
      <c r="S30" s="10" t="s">
        <v>234</v>
      </c>
      <c r="T30" s="10">
        <v>4</v>
      </c>
      <c r="U30" s="10" t="s">
        <v>238</v>
      </c>
      <c r="V30" s="42" t="s">
        <v>261</v>
      </c>
    </row>
    <row r="31" spans="1:22" ht="90.75" customHeight="1">
      <c r="A31" s="6" t="s">
        <v>85</v>
      </c>
      <c r="B31" s="6" t="s">
        <v>68</v>
      </c>
      <c r="C31" s="7" t="s">
        <v>86</v>
      </c>
      <c r="D31" s="7" t="s">
        <v>87</v>
      </c>
      <c r="E31" s="8" t="s">
        <v>88</v>
      </c>
      <c r="F31" s="9">
        <v>249657922.84031004</v>
      </c>
      <c r="G31" s="10" t="s">
        <v>72</v>
      </c>
      <c r="H31" s="9">
        <v>228658658.30234</v>
      </c>
      <c r="I31" s="9">
        <f>+H31*0.07</f>
        <v>16006106.081163801</v>
      </c>
      <c r="J31" s="9">
        <f>+F31-K31</f>
        <v>244664764.38350382</v>
      </c>
      <c r="K31" s="9">
        <f>+F31*0.02</f>
        <v>4993158.4568062006</v>
      </c>
      <c r="L31" s="20">
        <f>+K31+J31</f>
        <v>249657922.84031004</v>
      </c>
      <c r="M31" s="42" t="s">
        <v>249</v>
      </c>
      <c r="N31" s="41" t="s">
        <v>250</v>
      </c>
      <c r="O31" s="20">
        <v>228679701</v>
      </c>
      <c r="P31" s="43" t="s">
        <v>262</v>
      </c>
      <c r="Q31" s="41" t="s">
        <v>263</v>
      </c>
      <c r="R31" s="10" t="s">
        <v>235</v>
      </c>
      <c r="S31" s="10" t="s">
        <v>234</v>
      </c>
      <c r="T31" s="10">
        <v>4</v>
      </c>
      <c r="U31" s="10" t="s">
        <v>238</v>
      </c>
      <c r="V31" s="42" t="s">
        <v>261</v>
      </c>
    </row>
    <row r="32" spans="1:22">
      <c r="A32" s="21"/>
      <c r="B32" s="21"/>
      <c r="C32" s="25"/>
      <c r="D32" s="27" t="s">
        <v>213</v>
      </c>
      <c r="E32" s="23"/>
      <c r="F32" s="24"/>
      <c r="G32" s="21"/>
      <c r="H32" s="24">
        <f>SUM(H30:H31)</f>
        <v>457349545.49796402</v>
      </c>
      <c r="I32" s="24">
        <f t="shared" ref="I32:L32" si="9">SUM(I30:I31)</f>
        <v>32014468.184857484</v>
      </c>
      <c r="J32" s="24">
        <f t="shared" si="9"/>
        <v>489364013.68282151</v>
      </c>
      <c r="K32" s="24">
        <f t="shared" si="9"/>
        <v>9987020.6874045208</v>
      </c>
      <c r="L32" s="24">
        <f t="shared" si="9"/>
        <v>499351034.37022609</v>
      </c>
      <c r="M32" s="24"/>
      <c r="N32" s="24"/>
      <c r="O32" s="24">
        <f>SUM(O30:O31)</f>
        <v>457338125</v>
      </c>
      <c r="P32" s="24"/>
      <c r="Q32" s="24"/>
      <c r="R32" s="24"/>
      <c r="S32" s="24"/>
      <c r="T32" s="24"/>
      <c r="U32" s="24"/>
      <c r="V32" s="24"/>
    </row>
    <row r="33" spans="1:22" ht="64.5" customHeight="1">
      <c r="A33" s="6" t="s">
        <v>154</v>
      </c>
      <c r="B33" s="6" t="s">
        <v>155</v>
      </c>
      <c r="C33" s="11" t="s">
        <v>156</v>
      </c>
      <c r="D33" s="7" t="s">
        <v>157</v>
      </c>
      <c r="E33" s="8" t="s">
        <v>158</v>
      </c>
      <c r="F33" s="9">
        <v>150985049.20333409</v>
      </c>
      <c r="G33" s="6" t="s">
        <v>72</v>
      </c>
      <c r="H33" s="9">
        <v>138285372.16754001</v>
      </c>
      <c r="I33" s="9">
        <f>+H33*0.07</f>
        <v>9679976.0517278016</v>
      </c>
      <c r="J33" s="9">
        <f>+F33-K33</f>
        <v>147965348.2192674</v>
      </c>
      <c r="K33" s="9">
        <f>+F33*0.02</f>
        <v>3019700.9840666819</v>
      </c>
      <c r="L33" s="20">
        <f>+K33+J33</f>
        <v>150985049.20333409</v>
      </c>
      <c r="M33" s="42" t="s">
        <v>251</v>
      </c>
      <c r="N33" s="41" t="s">
        <v>252</v>
      </c>
      <c r="O33" s="20">
        <v>138285368</v>
      </c>
      <c r="P33" s="43" t="s">
        <v>264</v>
      </c>
      <c r="Q33" s="41" t="s">
        <v>265</v>
      </c>
      <c r="R33" s="10" t="s">
        <v>235</v>
      </c>
      <c r="S33" s="10" t="s">
        <v>234</v>
      </c>
      <c r="T33" s="10">
        <v>4</v>
      </c>
      <c r="U33" s="10" t="s">
        <v>238</v>
      </c>
      <c r="V33" s="42" t="s">
        <v>261</v>
      </c>
    </row>
    <row r="34" spans="1:22" ht="66.75" customHeight="1">
      <c r="A34" s="6" t="s">
        <v>171</v>
      </c>
      <c r="B34" s="6" t="s">
        <v>155</v>
      </c>
      <c r="C34" s="11" t="s">
        <v>172</v>
      </c>
      <c r="D34" s="7" t="s">
        <v>173</v>
      </c>
      <c r="E34" s="8" t="s">
        <v>174</v>
      </c>
      <c r="F34" s="9">
        <v>239633107.74006003</v>
      </c>
      <c r="G34" s="6" t="s">
        <v>72</v>
      </c>
      <c r="H34" s="9">
        <v>219477051.94883999</v>
      </c>
      <c r="I34" s="9">
        <f>+H34*0.07</f>
        <v>15363393.636418801</v>
      </c>
      <c r="J34" s="9">
        <f>+F34-K34</f>
        <v>234840445.58525884</v>
      </c>
      <c r="K34" s="9">
        <f>+F34*0.02</f>
        <v>4792662.1548012011</v>
      </c>
      <c r="L34" s="30">
        <f>+K34+J34</f>
        <v>239633107.74006003</v>
      </c>
      <c r="M34" s="42" t="s">
        <v>251</v>
      </c>
      <c r="N34" s="41" t="s">
        <v>252</v>
      </c>
      <c r="O34" s="20">
        <v>219476188</v>
      </c>
      <c r="P34" s="43" t="s">
        <v>264</v>
      </c>
      <c r="Q34" s="41" t="s">
        <v>265</v>
      </c>
      <c r="R34" s="10" t="s">
        <v>235</v>
      </c>
      <c r="S34" s="10" t="s">
        <v>234</v>
      </c>
      <c r="T34" s="10">
        <v>4</v>
      </c>
      <c r="U34" s="10" t="s">
        <v>238</v>
      </c>
      <c r="V34" s="42" t="s">
        <v>261</v>
      </c>
    </row>
    <row r="35" spans="1:22" ht="60" customHeight="1">
      <c r="A35" s="6" t="s">
        <v>175</v>
      </c>
      <c r="B35" s="6" t="s">
        <v>155</v>
      </c>
      <c r="C35" s="11" t="s">
        <v>176</v>
      </c>
      <c r="D35" s="7" t="s">
        <v>177</v>
      </c>
      <c r="E35" s="8" t="s">
        <v>178</v>
      </c>
      <c r="F35" s="9">
        <v>98952738.157800004</v>
      </c>
      <c r="G35" s="6" t="s">
        <v>179</v>
      </c>
      <c r="H35" s="9">
        <v>90629610.649200007</v>
      </c>
      <c r="I35" s="9">
        <f>+H35*0.07</f>
        <v>6344072.7454440007</v>
      </c>
      <c r="J35" s="9">
        <f>+F35-K35</f>
        <v>96973683.394644007</v>
      </c>
      <c r="K35" s="9">
        <f>+F35*0.02</f>
        <v>1979054.7631560001</v>
      </c>
      <c r="L35" s="30">
        <f>+K35+J35</f>
        <v>98952738.157800004</v>
      </c>
      <c r="M35" s="42" t="s">
        <v>251</v>
      </c>
      <c r="N35" s="41" t="s">
        <v>252</v>
      </c>
      <c r="O35" s="20">
        <v>90629386</v>
      </c>
      <c r="P35" s="43" t="s">
        <v>264</v>
      </c>
      <c r="Q35" s="41" t="s">
        <v>265</v>
      </c>
      <c r="R35" s="10" t="s">
        <v>235</v>
      </c>
      <c r="S35" s="10" t="s">
        <v>234</v>
      </c>
      <c r="T35" s="10">
        <v>4</v>
      </c>
      <c r="U35" s="10" t="s">
        <v>238</v>
      </c>
      <c r="V35" s="42" t="s">
        <v>261</v>
      </c>
    </row>
    <row r="36" spans="1:22">
      <c r="A36" s="21"/>
      <c r="B36" s="21"/>
      <c r="C36" s="25"/>
      <c r="D36" s="27" t="s">
        <v>214</v>
      </c>
      <c r="E36" s="23"/>
      <c r="F36" s="24"/>
      <c r="G36" s="21"/>
      <c r="H36" s="24">
        <f>SUM(H33:H35)</f>
        <v>448392034.76558</v>
      </c>
      <c r="I36" s="24">
        <f t="shared" ref="I36:L36" si="10">SUM(I33:I35)</f>
        <v>31387442.433590602</v>
      </c>
      <c r="J36" s="24">
        <f t="shared" si="10"/>
        <v>479779477.19917023</v>
      </c>
      <c r="K36" s="24">
        <f t="shared" si="10"/>
        <v>9791417.9020238835</v>
      </c>
      <c r="L36" s="24">
        <f t="shared" si="10"/>
        <v>489570895.10119414</v>
      </c>
      <c r="M36" s="24"/>
      <c r="N36" s="24"/>
      <c r="O36" s="24">
        <f>SUM(O33:O35)</f>
        <v>448390942</v>
      </c>
      <c r="P36" s="24"/>
      <c r="Q36" s="24"/>
      <c r="R36" s="24"/>
      <c r="S36" s="24"/>
      <c r="T36" s="24"/>
      <c r="U36" s="24"/>
      <c r="V36" s="24"/>
    </row>
    <row r="37" spans="1:22" ht="63" customHeight="1">
      <c r="A37" s="6" t="s">
        <v>167</v>
      </c>
      <c r="B37" s="6" t="s">
        <v>155</v>
      </c>
      <c r="C37" s="11" t="s">
        <v>168</v>
      </c>
      <c r="D37" s="7" t="s">
        <v>169</v>
      </c>
      <c r="E37" s="8" t="s">
        <v>170</v>
      </c>
      <c r="F37" s="9">
        <v>221887321.4736</v>
      </c>
      <c r="G37" s="6" t="s">
        <v>72</v>
      </c>
      <c r="H37" s="9">
        <v>203223901.9104</v>
      </c>
      <c r="I37" s="9">
        <f>+H37*0.07</f>
        <v>14225673.133728001</v>
      </c>
      <c r="J37" s="9">
        <f>+F37-K37</f>
        <v>217449575.044128</v>
      </c>
      <c r="K37" s="9">
        <f>+F37*0.02</f>
        <v>4437746.4294720003</v>
      </c>
      <c r="L37" s="30">
        <f>+K37+J37</f>
        <v>221887321.4736</v>
      </c>
      <c r="M37" s="42" t="s">
        <v>253</v>
      </c>
      <c r="N37" s="41" t="s">
        <v>254</v>
      </c>
      <c r="O37" s="20">
        <v>203201381</v>
      </c>
      <c r="P37" s="43" t="s">
        <v>264</v>
      </c>
      <c r="Q37" s="41" t="s">
        <v>265</v>
      </c>
      <c r="R37" s="10" t="s">
        <v>235</v>
      </c>
      <c r="S37" s="10" t="s">
        <v>234</v>
      </c>
      <c r="T37" s="10">
        <v>4</v>
      </c>
      <c r="U37" s="10" t="s">
        <v>238</v>
      </c>
      <c r="V37" s="42" t="s">
        <v>261</v>
      </c>
    </row>
    <row r="38" spans="1:22" ht="47.25" customHeight="1">
      <c r="A38" s="6" t="s">
        <v>159</v>
      </c>
      <c r="B38" s="6" t="s">
        <v>155</v>
      </c>
      <c r="C38" s="11" t="s">
        <v>160</v>
      </c>
      <c r="D38" s="7" t="s">
        <v>161</v>
      </c>
      <c r="E38" s="8" t="s">
        <v>162</v>
      </c>
      <c r="F38" s="9">
        <v>230953882.5</v>
      </c>
      <c r="G38" s="6" t="s">
        <v>72</v>
      </c>
      <c r="H38" s="9">
        <v>211527855</v>
      </c>
      <c r="I38" s="9">
        <f>+H38*0.07</f>
        <v>14806949.850000001</v>
      </c>
      <c r="J38" s="9">
        <f>+F38-K38</f>
        <v>226334804.84999999</v>
      </c>
      <c r="K38" s="9">
        <f>+F38*0.02</f>
        <v>4619077.6500000004</v>
      </c>
      <c r="L38" s="30">
        <f>+K38+J38</f>
        <v>230953882.5</v>
      </c>
      <c r="M38" s="42" t="s">
        <v>253</v>
      </c>
      <c r="N38" s="41" t="s">
        <v>254</v>
      </c>
      <c r="O38" s="20">
        <v>211517163</v>
      </c>
      <c r="P38" s="43" t="s">
        <v>264</v>
      </c>
      <c r="Q38" s="41" t="s">
        <v>265</v>
      </c>
      <c r="R38" s="10" t="s">
        <v>235</v>
      </c>
      <c r="S38" s="10" t="s">
        <v>234</v>
      </c>
      <c r="T38" s="10">
        <v>4</v>
      </c>
      <c r="U38" s="10" t="s">
        <v>238</v>
      </c>
      <c r="V38" s="42" t="s">
        <v>261</v>
      </c>
    </row>
    <row r="39" spans="1:22" ht="57" customHeight="1">
      <c r="A39" s="6" t="s">
        <v>163</v>
      </c>
      <c r="B39" s="6" t="s">
        <v>155</v>
      </c>
      <c r="C39" s="11" t="s">
        <v>164</v>
      </c>
      <c r="D39" s="7" t="s">
        <v>165</v>
      </c>
      <c r="E39" s="8" t="s">
        <v>166</v>
      </c>
      <c r="F39" s="9">
        <v>215506916.31</v>
      </c>
      <c r="G39" s="6" t="s">
        <v>72</v>
      </c>
      <c r="H39" s="9">
        <v>197380166.34</v>
      </c>
      <c r="I39" s="9">
        <f>+H39*0.07</f>
        <v>13816611.643800002</v>
      </c>
      <c r="J39" s="9">
        <f>+F39-K39</f>
        <v>211196777.98379999</v>
      </c>
      <c r="K39" s="9">
        <f>+F39*0.02</f>
        <v>4310138.3262</v>
      </c>
      <c r="L39" s="30">
        <f>+K39+J39</f>
        <v>215506916.31</v>
      </c>
      <c r="M39" s="42" t="s">
        <v>253</v>
      </c>
      <c r="N39" s="41" t="s">
        <v>254</v>
      </c>
      <c r="O39" s="20">
        <v>197363702</v>
      </c>
      <c r="P39" s="43" t="s">
        <v>264</v>
      </c>
      <c r="Q39" s="41" t="s">
        <v>265</v>
      </c>
      <c r="R39" s="10" t="s">
        <v>235</v>
      </c>
      <c r="S39" s="10" t="s">
        <v>234</v>
      </c>
      <c r="T39" s="10">
        <v>4</v>
      </c>
      <c r="U39" s="10" t="s">
        <v>238</v>
      </c>
      <c r="V39" s="42" t="s">
        <v>261</v>
      </c>
    </row>
    <row r="40" spans="1:22">
      <c r="A40" s="21"/>
      <c r="B40" s="21"/>
      <c r="C40" s="25"/>
      <c r="D40" s="27" t="s">
        <v>215</v>
      </c>
      <c r="E40" s="23"/>
      <c r="F40" s="24"/>
      <c r="G40" s="21"/>
      <c r="H40" s="24">
        <f>SUM(H37:H39)</f>
        <v>612131923.25040007</v>
      </c>
      <c r="I40" s="24">
        <f t="shared" ref="I40:L40" si="11">SUM(I37:I39)</f>
        <v>42849234.627528004</v>
      </c>
      <c r="J40" s="24">
        <f t="shared" si="11"/>
        <v>654981157.87792802</v>
      </c>
      <c r="K40" s="24">
        <f t="shared" si="11"/>
        <v>13366962.405672003</v>
      </c>
      <c r="L40" s="24">
        <f t="shared" si="11"/>
        <v>668348120.28360009</v>
      </c>
      <c r="M40" s="24"/>
      <c r="N40" s="24"/>
      <c r="O40" s="24">
        <f>SUM(O37:O39)</f>
        <v>612082246</v>
      </c>
      <c r="P40" s="24"/>
      <c r="Q40" s="24"/>
      <c r="R40" s="24"/>
      <c r="S40" s="24"/>
      <c r="T40" s="24"/>
      <c r="U40" s="24"/>
      <c r="V40" s="24"/>
    </row>
    <row r="41" spans="1:22" ht="50.25" customHeight="1">
      <c r="A41" s="6" t="s">
        <v>57</v>
      </c>
      <c r="B41" s="6" t="s">
        <v>58</v>
      </c>
      <c r="C41" s="11" t="s">
        <v>59</v>
      </c>
      <c r="D41" s="7" t="s">
        <v>60</v>
      </c>
      <c r="E41" s="8" t="s">
        <v>61</v>
      </c>
      <c r="F41" s="9">
        <v>249999472.00000003</v>
      </c>
      <c r="G41" s="10" t="s">
        <v>30</v>
      </c>
      <c r="H41" s="9">
        <v>228971479.0280374</v>
      </c>
      <c r="I41" s="9">
        <f t="shared" si="2"/>
        <v>16028003.53196262</v>
      </c>
      <c r="J41" s="9">
        <f t="shared" si="0"/>
        <v>244999482.56000003</v>
      </c>
      <c r="K41" s="9">
        <f t="shared" si="1"/>
        <v>4999989.4400000004</v>
      </c>
      <c r="L41" s="20">
        <f t="shared" si="3"/>
        <v>249999472.00000003</v>
      </c>
      <c r="M41" s="42" t="s">
        <v>255</v>
      </c>
      <c r="N41" s="41" t="s">
        <v>256</v>
      </c>
      <c r="O41" s="9">
        <v>228971479.0280374</v>
      </c>
      <c r="P41" s="43" t="s">
        <v>264</v>
      </c>
      <c r="Q41" s="43" t="s">
        <v>265</v>
      </c>
      <c r="R41" s="10" t="s">
        <v>235</v>
      </c>
      <c r="S41" s="10" t="s">
        <v>234</v>
      </c>
      <c r="T41" s="10">
        <v>4</v>
      </c>
      <c r="U41" s="10" t="s">
        <v>238</v>
      </c>
      <c r="V41" s="42" t="s">
        <v>261</v>
      </c>
    </row>
    <row r="42" spans="1:22" ht="51" customHeight="1">
      <c r="A42" s="6" t="s">
        <v>89</v>
      </c>
      <c r="B42" s="6" t="s">
        <v>90</v>
      </c>
      <c r="C42" s="7" t="s">
        <v>91</v>
      </c>
      <c r="D42" s="7" t="s">
        <v>92</v>
      </c>
      <c r="E42" s="8" t="s">
        <v>93</v>
      </c>
      <c r="F42" s="9">
        <v>38587824</v>
      </c>
      <c r="G42" s="12" t="s">
        <v>30</v>
      </c>
      <c r="H42" s="9">
        <v>35342119.177570097</v>
      </c>
      <c r="I42" s="9">
        <f>+H42*0.07</f>
        <v>2473948.3424299071</v>
      </c>
      <c r="J42" s="9">
        <f>+F42-K42</f>
        <v>37816067.520000003</v>
      </c>
      <c r="K42" s="9">
        <f>+F42*0.02</f>
        <v>771756.48</v>
      </c>
      <c r="L42" s="20">
        <f>+K42+J42</f>
        <v>38587824</v>
      </c>
      <c r="M42" s="42" t="s">
        <v>255</v>
      </c>
      <c r="N42" s="41" t="s">
        <v>256</v>
      </c>
      <c r="O42" s="9">
        <v>35342119.177570097</v>
      </c>
      <c r="P42" s="43" t="s">
        <v>264</v>
      </c>
      <c r="Q42" s="43" t="s">
        <v>265</v>
      </c>
      <c r="R42" s="10" t="s">
        <v>235</v>
      </c>
      <c r="S42" s="10" t="s">
        <v>234</v>
      </c>
      <c r="T42" s="10">
        <v>4</v>
      </c>
      <c r="U42" s="10" t="s">
        <v>238</v>
      </c>
      <c r="V42" s="42" t="s">
        <v>261</v>
      </c>
    </row>
    <row r="43" spans="1:22" ht="69" customHeight="1">
      <c r="A43" s="6" t="s">
        <v>94</v>
      </c>
      <c r="B43" s="6" t="s">
        <v>90</v>
      </c>
      <c r="C43" s="7" t="s">
        <v>95</v>
      </c>
      <c r="D43" s="7" t="s">
        <v>96</v>
      </c>
      <c r="E43" s="8" t="str">
        <f>+[1]Hoja1!$D$45</f>
        <v xml:space="preserve">La ola invernal destruyo el sistema del control del nivel de los tanques de almacenamiento - flotadores hidráulicos y afecto la tubería de conducción entre el desarenador y el tanque de almacenamiento. </v>
      </c>
      <c r="F43" s="9">
        <v>45894235.4278128</v>
      </c>
      <c r="G43" s="12" t="s">
        <v>30</v>
      </c>
      <c r="H43" s="9">
        <v>42033972.634819195</v>
      </c>
      <c r="I43" s="9">
        <f>+H43*0.07</f>
        <v>2942378.0844373438</v>
      </c>
      <c r="J43" s="9">
        <f>+F43-K43</f>
        <v>44976350.719256543</v>
      </c>
      <c r="K43" s="9">
        <f>+F43*0.02</f>
        <v>917884.70855625602</v>
      </c>
      <c r="L43" s="20">
        <f>+K43+J43</f>
        <v>45894235.4278128</v>
      </c>
      <c r="M43" s="42" t="s">
        <v>255</v>
      </c>
      <c r="N43" s="41" t="s">
        <v>256</v>
      </c>
      <c r="O43" s="9">
        <v>42033972.634819195</v>
      </c>
      <c r="P43" s="43" t="s">
        <v>264</v>
      </c>
      <c r="Q43" s="43" t="s">
        <v>265</v>
      </c>
      <c r="R43" s="10" t="s">
        <v>235</v>
      </c>
      <c r="S43" s="10" t="s">
        <v>234</v>
      </c>
      <c r="T43" s="10">
        <v>4</v>
      </c>
      <c r="U43" s="10" t="s">
        <v>238</v>
      </c>
      <c r="V43" s="42" t="s">
        <v>261</v>
      </c>
    </row>
    <row r="44" spans="1:22" ht="42.75" customHeight="1">
      <c r="A44" s="6" t="s">
        <v>97</v>
      </c>
      <c r="B44" s="6" t="s">
        <v>90</v>
      </c>
      <c r="C44" s="11" t="s">
        <v>98</v>
      </c>
      <c r="D44" s="7" t="s">
        <v>99</v>
      </c>
      <c r="E44" s="8" t="s">
        <v>100</v>
      </c>
      <c r="F44" s="9">
        <v>149022068.45504579</v>
      </c>
      <c r="G44" s="12" t="s">
        <v>30</v>
      </c>
      <c r="H44" s="9">
        <v>136487501.94948116</v>
      </c>
      <c r="I44" s="9">
        <f>+H44*0.07</f>
        <v>9554125.1364636812</v>
      </c>
      <c r="J44" s="9">
        <f>+F44-K44</f>
        <v>146041627.08594486</v>
      </c>
      <c r="K44" s="9">
        <f>+F44*0.02</f>
        <v>2980441.3691009157</v>
      </c>
      <c r="L44" s="20">
        <f>+K44+J44</f>
        <v>149022068.45504579</v>
      </c>
      <c r="M44" s="42" t="s">
        <v>255</v>
      </c>
      <c r="N44" s="41" t="s">
        <v>256</v>
      </c>
      <c r="O44" s="9">
        <v>136487501.94948116</v>
      </c>
      <c r="P44" s="43" t="s">
        <v>264</v>
      </c>
      <c r="Q44" s="43" t="s">
        <v>265</v>
      </c>
      <c r="R44" s="10" t="s">
        <v>235</v>
      </c>
      <c r="S44" s="10" t="s">
        <v>234</v>
      </c>
      <c r="T44" s="10">
        <v>4</v>
      </c>
      <c r="U44" s="10" t="s">
        <v>238</v>
      </c>
      <c r="V44" s="42" t="s">
        <v>261</v>
      </c>
    </row>
    <row r="45" spans="1:22">
      <c r="A45" s="21"/>
      <c r="B45" s="21"/>
      <c r="C45" s="25"/>
      <c r="D45" s="27" t="s">
        <v>216</v>
      </c>
      <c r="E45" s="23"/>
      <c r="F45" s="24"/>
      <c r="G45" s="21"/>
      <c r="H45" s="24">
        <f>SUM(H41:H44)</f>
        <v>442835072.78990781</v>
      </c>
      <c r="I45" s="24">
        <f t="shared" ref="I45:L45" si="12">SUM(I41:I44)</f>
        <v>30998455.095293552</v>
      </c>
      <c r="J45" s="24">
        <f t="shared" si="12"/>
        <v>473833527.88520145</v>
      </c>
      <c r="K45" s="24">
        <f t="shared" si="12"/>
        <v>9670071.9976571724</v>
      </c>
      <c r="L45" s="24">
        <f t="shared" si="12"/>
        <v>483503599.88285863</v>
      </c>
      <c r="M45" s="24"/>
      <c r="N45" s="24"/>
      <c r="O45" s="24">
        <f>SUM(O41:O44)</f>
        <v>442835072.78990781</v>
      </c>
      <c r="P45" s="24"/>
      <c r="Q45" s="24"/>
      <c r="R45" s="24"/>
      <c r="S45" s="24"/>
      <c r="T45" s="24"/>
      <c r="U45" s="24"/>
      <c r="V45" s="24"/>
    </row>
    <row r="46" spans="1:22" ht="69.75" customHeight="1">
      <c r="A46" s="6" t="s">
        <v>101</v>
      </c>
      <c r="B46" s="6" t="s">
        <v>102</v>
      </c>
      <c r="C46" s="11" t="s">
        <v>103</v>
      </c>
      <c r="D46" s="7" t="s">
        <v>104</v>
      </c>
      <c r="E46" s="8" t="s">
        <v>105</v>
      </c>
      <c r="F46" s="9">
        <v>24772689.969000001</v>
      </c>
      <c r="G46" s="10" t="s">
        <v>41</v>
      </c>
      <c r="H46" s="9">
        <v>22689005.765999999</v>
      </c>
      <c r="I46" s="9">
        <f t="shared" si="2"/>
        <v>1588230.40362</v>
      </c>
      <c r="J46" s="9">
        <f t="shared" si="0"/>
        <v>24277236.16962</v>
      </c>
      <c r="K46" s="9">
        <f t="shared" si="1"/>
        <v>495453.79938000004</v>
      </c>
      <c r="L46" s="20">
        <f t="shared" si="3"/>
        <v>24772689.969000001</v>
      </c>
      <c r="M46" s="42" t="s">
        <v>257</v>
      </c>
      <c r="N46" s="41" t="s">
        <v>258</v>
      </c>
      <c r="O46" s="9">
        <v>22689005.765999999</v>
      </c>
      <c r="P46" s="43" t="s">
        <v>264</v>
      </c>
      <c r="Q46" s="43" t="s">
        <v>265</v>
      </c>
      <c r="R46" s="10" t="s">
        <v>235</v>
      </c>
      <c r="S46" s="10" t="s">
        <v>234</v>
      </c>
      <c r="T46" s="10">
        <v>4</v>
      </c>
      <c r="U46" s="10" t="s">
        <v>238</v>
      </c>
      <c r="V46" s="42" t="s">
        <v>261</v>
      </c>
    </row>
    <row r="47" spans="1:22" ht="71.25">
      <c r="A47" s="6" t="s">
        <v>106</v>
      </c>
      <c r="B47" s="6" t="s">
        <v>102</v>
      </c>
      <c r="C47" s="11" t="s">
        <v>107</v>
      </c>
      <c r="D47" s="7" t="s">
        <v>108</v>
      </c>
      <c r="E47" s="8" t="s">
        <v>109</v>
      </c>
      <c r="F47" s="9">
        <v>68555112.288000003</v>
      </c>
      <c r="G47" s="10" t="s">
        <v>41</v>
      </c>
      <c r="H47" s="9">
        <v>62788794.432000004</v>
      </c>
      <c r="I47" s="9">
        <f t="shared" si="2"/>
        <v>4395215.6102400003</v>
      </c>
      <c r="J47" s="9">
        <f t="shared" si="0"/>
        <v>67184010.042240009</v>
      </c>
      <c r="K47" s="9">
        <f t="shared" si="1"/>
        <v>1371102.2457600001</v>
      </c>
      <c r="L47" s="20">
        <f t="shared" si="3"/>
        <v>68555112.288000003</v>
      </c>
      <c r="M47" s="42" t="s">
        <v>257</v>
      </c>
      <c r="N47" s="41" t="s">
        <v>258</v>
      </c>
      <c r="O47" s="9">
        <v>62788794.432000004</v>
      </c>
      <c r="P47" s="43" t="s">
        <v>264</v>
      </c>
      <c r="Q47" s="43" t="s">
        <v>265</v>
      </c>
      <c r="R47" s="10" t="s">
        <v>235</v>
      </c>
      <c r="S47" s="10" t="s">
        <v>234</v>
      </c>
      <c r="T47" s="10">
        <v>4</v>
      </c>
      <c r="U47" s="10" t="s">
        <v>238</v>
      </c>
      <c r="V47" s="42" t="s">
        <v>261</v>
      </c>
    </row>
    <row r="48" spans="1:22" ht="71.25">
      <c r="A48" s="6" t="s">
        <v>110</v>
      </c>
      <c r="B48" s="6" t="s">
        <v>102</v>
      </c>
      <c r="C48" s="11" t="s">
        <v>111</v>
      </c>
      <c r="D48" s="7" t="s">
        <v>112</v>
      </c>
      <c r="E48" s="8" t="s">
        <v>113</v>
      </c>
      <c r="F48" s="9">
        <v>80195253.450000003</v>
      </c>
      <c r="G48" s="10" t="s">
        <v>41</v>
      </c>
      <c r="H48" s="9">
        <v>73449858.299999997</v>
      </c>
      <c r="I48" s="9">
        <f t="shared" si="2"/>
        <v>5141490.0810000002</v>
      </c>
      <c r="J48" s="9">
        <f t="shared" si="0"/>
        <v>78591348.380999997</v>
      </c>
      <c r="K48" s="9">
        <f t="shared" si="1"/>
        <v>1603905.0690000001</v>
      </c>
      <c r="L48" s="20">
        <f t="shared" si="3"/>
        <v>80195253.450000003</v>
      </c>
      <c r="M48" s="42" t="s">
        <v>257</v>
      </c>
      <c r="N48" s="41" t="s">
        <v>258</v>
      </c>
      <c r="O48" s="9">
        <v>73449858.299999997</v>
      </c>
      <c r="P48" s="43" t="s">
        <v>264</v>
      </c>
      <c r="Q48" s="43" t="s">
        <v>265</v>
      </c>
      <c r="R48" s="10" t="s">
        <v>235</v>
      </c>
      <c r="S48" s="10" t="s">
        <v>234</v>
      </c>
      <c r="T48" s="10">
        <v>4</v>
      </c>
      <c r="U48" s="10" t="s">
        <v>238</v>
      </c>
      <c r="V48" s="42" t="s">
        <v>261</v>
      </c>
    </row>
    <row r="49" spans="1:22" ht="49.5" customHeight="1">
      <c r="A49" s="6" t="s">
        <v>123</v>
      </c>
      <c r="B49" s="6" t="s">
        <v>124</v>
      </c>
      <c r="C49" s="11" t="s">
        <v>125</v>
      </c>
      <c r="D49" s="7" t="s">
        <v>126</v>
      </c>
      <c r="E49" s="8" t="s">
        <v>127</v>
      </c>
      <c r="F49" s="9">
        <v>71495840.474999994</v>
      </c>
      <c r="G49" s="10" t="s">
        <v>41</v>
      </c>
      <c r="H49" s="9">
        <v>65482171.649999999</v>
      </c>
      <c r="I49" s="9">
        <f t="shared" si="2"/>
        <v>4583752.0155000007</v>
      </c>
      <c r="J49" s="9">
        <f t="shared" si="0"/>
        <v>70065923.6655</v>
      </c>
      <c r="K49" s="9">
        <f t="shared" si="1"/>
        <v>1429916.8095</v>
      </c>
      <c r="L49" s="20">
        <f t="shared" si="3"/>
        <v>71495840.474999994</v>
      </c>
      <c r="M49" s="42" t="s">
        <v>257</v>
      </c>
      <c r="N49" s="41" t="s">
        <v>258</v>
      </c>
      <c r="O49" s="9">
        <v>65482171.649999999</v>
      </c>
      <c r="P49" s="43" t="s">
        <v>264</v>
      </c>
      <c r="Q49" s="43" t="s">
        <v>265</v>
      </c>
      <c r="R49" s="10" t="s">
        <v>235</v>
      </c>
      <c r="S49" s="10" t="s">
        <v>234</v>
      </c>
      <c r="T49" s="10">
        <v>4</v>
      </c>
      <c r="U49" s="10" t="s">
        <v>238</v>
      </c>
      <c r="V49" s="42" t="s">
        <v>261</v>
      </c>
    </row>
    <row r="50" spans="1:22" s="47" customFormat="1" ht="49.5" customHeight="1">
      <c r="A50" s="6" t="s">
        <v>25</v>
      </c>
      <c r="B50" s="6" t="s">
        <v>26</v>
      </c>
      <c r="C50" s="7" t="s">
        <v>27</v>
      </c>
      <c r="D50" s="7" t="s">
        <v>28</v>
      </c>
      <c r="E50" s="8" t="s">
        <v>29</v>
      </c>
      <c r="F50" s="15">
        <v>118953509.59727949</v>
      </c>
      <c r="G50" s="13" t="s">
        <v>30</v>
      </c>
      <c r="H50" s="15">
        <v>108948074.21059243</v>
      </c>
      <c r="I50" s="15">
        <f>+H50*0.07</f>
        <v>7626365.1947414707</v>
      </c>
      <c r="J50" s="15">
        <f>+F50-K50</f>
        <v>116574439.40533391</v>
      </c>
      <c r="K50" s="15">
        <f>+F50*0.02</f>
        <v>2379070.1919455896</v>
      </c>
      <c r="L50" s="30">
        <f>+K50+J50</f>
        <v>118953509.59727949</v>
      </c>
      <c r="M50" s="42" t="s">
        <v>257</v>
      </c>
      <c r="N50" s="45" t="s">
        <v>258</v>
      </c>
      <c r="O50" s="15">
        <v>108948074.21059243</v>
      </c>
      <c r="P50" s="46" t="s">
        <v>264</v>
      </c>
      <c r="Q50" s="46" t="s">
        <v>265</v>
      </c>
      <c r="R50" s="6" t="s">
        <v>235</v>
      </c>
      <c r="S50" s="6" t="s">
        <v>234</v>
      </c>
      <c r="T50" s="6">
        <v>4</v>
      </c>
      <c r="U50" s="6" t="s">
        <v>238</v>
      </c>
      <c r="V50" s="42" t="s">
        <v>261</v>
      </c>
    </row>
    <row r="51" spans="1:22" ht="17.25" customHeight="1">
      <c r="A51" s="21"/>
      <c r="B51" s="21"/>
      <c r="C51" s="25"/>
      <c r="D51" s="27" t="s">
        <v>217</v>
      </c>
      <c r="E51" s="23"/>
      <c r="F51" s="24"/>
      <c r="G51" s="21"/>
      <c r="H51" s="24">
        <f>SUM(H46:H50)</f>
        <v>333357904.35859245</v>
      </c>
      <c r="I51" s="24">
        <f t="shared" ref="I51:L51" si="13">SUM(I46:I50)</f>
        <v>23335053.305101469</v>
      </c>
      <c r="J51" s="24">
        <f t="shared" si="13"/>
        <v>356692957.6636939</v>
      </c>
      <c r="K51" s="24">
        <f t="shared" si="13"/>
        <v>7279448.1155855898</v>
      </c>
      <c r="L51" s="24">
        <f t="shared" si="13"/>
        <v>363972405.77927947</v>
      </c>
      <c r="M51" s="24"/>
      <c r="N51" s="24"/>
      <c r="O51" s="24">
        <f>SUM(O46:O50)</f>
        <v>333357904.35859245</v>
      </c>
      <c r="P51" s="24"/>
      <c r="Q51" s="24"/>
      <c r="R51" s="24"/>
      <c r="S51" s="24"/>
      <c r="T51" s="24"/>
      <c r="U51" s="24"/>
      <c r="V51" s="24"/>
    </row>
    <row r="52" spans="1:22" ht="68.25" customHeight="1">
      <c r="A52" s="6" t="s">
        <v>190</v>
      </c>
      <c r="B52" s="6" t="s">
        <v>191</v>
      </c>
      <c r="C52" s="11" t="s">
        <v>192</v>
      </c>
      <c r="D52" s="7" t="s">
        <v>193</v>
      </c>
      <c r="E52" s="8" t="s">
        <v>194</v>
      </c>
      <c r="F52" s="9">
        <v>249664719.97037002</v>
      </c>
      <c r="G52" s="10" t="s">
        <v>30</v>
      </c>
      <c r="H52" s="9">
        <v>228664883.71118003</v>
      </c>
      <c r="I52" s="9">
        <f t="shared" si="2"/>
        <v>16006541.859782605</v>
      </c>
      <c r="J52" s="9">
        <f t="shared" si="0"/>
        <v>244671425.57096264</v>
      </c>
      <c r="K52" s="9">
        <f t="shared" si="1"/>
        <v>4993294.3994074007</v>
      </c>
      <c r="L52" s="30">
        <f t="shared" si="3"/>
        <v>249664719.97037002</v>
      </c>
      <c r="M52" s="42" t="s">
        <v>259</v>
      </c>
      <c r="N52" s="41" t="s">
        <v>260</v>
      </c>
      <c r="O52" s="9">
        <v>228664175</v>
      </c>
      <c r="P52" s="43" t="s">
        <v>264</v>
      </c>
      <c r="Q52" s="43" t="s">
        <v>265</v>
      </c>
      <c r="R52" s="10" t="s">
        <v>235</v>
      </c>
      <c r="S52" s="10" t="s">
        <v>234</v>
      </c>
      <c r="T52" s="10">
        <v>4</v>
      </c>
      <c r="U52" s="10" t="s">
        <v>238</v>
      </c>
      <c r="V52" s="42" t="s">
        <v>261</v>
      </c>
    </row>
    <row r="53" spans="1:22" ht="63.75" customHeight="1">
      <c r="A53" s="6" t="s">
        <v>195</v>
      </c>
      <c r="B53" s="6" t="s">
        <v>191</v>
      </c>
      <c r="C53" s="11" t="s">
        <v>196</v>
      </c>
      <c r="D53" s="7" t="s">
        <v>197</v>
      </c>
      <c r="E53" s="8" t="s">
        <v>198</v>
      </c>
      <c r="F53" s="9">
        <v>241836738.3096</v>
      </c>
      <c r="G53" s="10" t="s">
        <v>30</v>
      </c>
      <c r="H53" s="9">
        <v>221495330.41439998</v>
      </c>
      <c r="I53" s="9">
        <f t="shared" si="2"/>
        <v>15504673.129008001</v>
      </c>
      <c r="J53" s="9">
        <f t="shared" si="0"/>
        <v>237000003.54340801</v>
      </c>
      <c r="K53" s="9">
        <f t="shared" si="1"/>
        <v>4836734.7661920004</v>
      </c>
      <c r="L53" s="30">
        <f t="shared" si="3"/>
        <v>241836738.3096</v>
      </c>
      <c r="M53" s="42" t="s">
        <v>259</v>
      </c>
      <c r="N53" s="41" t="s">
        <v>260</v>
      </c>
      <c r="O53" s="9">
        <v>221494962</v>
      </c>
      <c r="P53" s="43" t="s">
        <v>264</v>
      </c>
      <c r="Q53" s="43" t="s">
        <v>265</v>
      </c>
      <c r="R53" s="10" t="s">
        <v>235</v>
      </c>
      <c r="S53" s="10" t="s">
        <v>234</v>
      </c>
      <c r="T53" s="10">
        <v>4</v>
      </c>
      <c r="U53" s="10" t="s">
        <v>238</v>
      </c>
      <c r="V53" s="42" t="s">
        <v>261</v>
      </c>
    </row>
    <row r="54" spans="1:22" ht="72" customHeight="1">
      <c r="A54" s="6" t="s">
        <v>199</v>
      </c>
      <c r="B54" s="6" t="s">
        <v>191</v>
      </c>
      <c r="C54" s="11" t="s">
        <v>200</v>
      </c>
      <c r="D54" s="7" t="s">
        <v>201</v>
      </c>
      <c r="E54" s="8" t="s">
        <v>202</v>
      </c>
      <c r="F54" s="15">
        <v>249830236.466564</v>
      </c>
      <c r="G54" s="10" t="s">
        <v>30</v>
      </c>
      <c r="H54" s="9">
        <v>228816478.259096</v>
      </c>
      <c r="I54" s="9">
        <f t="shared" si="2"/>
        <v>16017153.478136722</v>
      </c>
      <c r="J54" s="9">
        <f t="shared" si="0"/>
        <v>244833631.73723271</v>
      </c>
      <c r="K54" s="9">
        <f t="shared" si="1"/>
        <v>4996604.7293312801</v>
      </c>
      <c r="L54" s="30">
        <f t="shared" si="3"/>
        <v>249830236.466564</v>
      </c>
      <c r="M54" s="42" t="s">
        <v>259</v>
      </c>
      <c r="N54" s="41" t="s">
        <v>260</v>
      </c>
      <c r="O54" s="9">
        <v>228815925</v>
      </c>
      <c r="P54" s="43" t="s">
        <v>264</v>
      </c>
      <c r="Q54" s="43" t="s">
        <v>265</v>
      </c>
      <c r="R54" s="10" t="s">
        <v>235</v>
      </c>
      <c r="S54" s="10" t="s">
        <v>234</v>
      </c>
      <c r="T54" s="10">
        <v>4</v>
      </c>
      <c r="U54" s="10" t="s">
        <v>238</v>
      </c>
      <c r="V54" s="42" t="s">
        <v>261</v>
      </c>
    </row>
    <row r="55" spans="1:22" ht="71.25">
      <c r="A55" s="6" t="s">
        <v>203</v>
      </c>
      <c r="B55" s="6" t="s">
        <v>191</v>
      </c>
      <c r="C55" s="11" t="s">
        <v>204</v>
      </c>
      <c r="D55" s="7" t="s">
        <v>205</v>
      </c>
      <c r="E55" s="8" t="s">
        <v>206</v>
      </c>
      <c r="F55" s="15">
        <v>250000000.00000006</v>
      </c>
      <c r="G55" s="10" t="s">
        <v>30</v>
      </c>
      <c r="H55" s="9">
        <v>228971962.61682248</v>
      </c>
      <c r="I55" s="9">
        <f t="shared" si="2"/>
        <v>16028037.383177575</v>
      </c>
      <c r="J55" s="9">
        <f t="shared" si="0"/>
        <v>245000000.00000006</v>
      </c>
      <c r="K55" s="9">
        <f t="shared" si="1"/>
        <v>5000000.0000000009</v>
      </c>
      <c r="L55" s="30">
        <f t="shared" si="3"/>
        <v>250000000.00000006</v>
      </c>
      <c r="M55" s="42" t="s">
        <v>259</v>
      </c>
      <c r="N55" s="41" t="s">
        <v>260</v>
      </c>
      <c r="O55" s="9">
        <v>228971252</v>
      </c>
      <c r="P55" s="43" t="s">
        <v>264</v>
      </c>
      <c r="Q55" s="43" t="s">
        <v>265</v>
      </c>
      <c r="R55" s="10" t="s">
        <v>235</v>
      </c>
      <c r="S55" s="10" t="s">
        <v>234</v>
      </c>
      <c r="T55" s="10">
        <v>4</v>
      </c>
      <c r="U55" s="10" t="s">
        <v>238</v>
      </c>
      <c r="V55" s="42" t="s">
        <v>261</v>
      </c>
    </row>
    <row r="56" spans="1:22">
      <c r="A56" s="3"/>
      <c r="B56" s="3"/>
      <c r="C56" s="26"/>
      <c r="D56" s="27" t="s">
        <v>219</v>
      </c>
      <c r="E56" s="28"/>
      <c r="F56" s="29"/>
      <c r="G56" s="3"/>
      <c r="H56" s="29">
        <f>SUM(H52:H55)</f>
        <v>907948655.00149846</v>
      </c>
      <c r="I56" s="29">
        <f t="shared" ref="I56:L56" si="14">SUM(I52:I55)</f>
        <v>63556405.850104898</v>
      </c>
      <c r="J56" s="29">
        <f t="shared" si="14"/>
        <v>971505060.85160351</v>
      </c>
      <c r="K56" s="29">
        <f t="shared" si="14"/>
        <v>19826633.894930683</v>
      </c>
      <c r="L56" s="29">
        <f t="shared" si="14"/>
        <v>991331694.74653411</v>
      </c>
      <c r="M56" s="29"/>
      <c r="N56" s="29"/>
      <c r="O56" s="29">
        <f>SUM(O52:O55)</f>
        <v>907946314</v>
      </c>
      <c r="P56" s="29"/>
      <c r="Q56" s="29"/>
      <c r="R56" s="29"/>
      <c r="S56" s="29"/>
      <c r="T56" s="29"/>
      <c r="U56" s="29"/>
      <c r="V56" s="29"/>
    </row>
    <row r="57" spans="1:22" ht="15.75">
      <c r="A57" s="16"/>
      <c r="B57" s="16"/>
      <c r="C57" s="17"/>
      <c r="D57" s="17"/>
      <c r="E57" s="16" t="s">
        <v>207</v>
      </c>
      <c r="F57" s="18">
        <v>6931368792.8625488</v>
      </c>
      <c r="G57" s="18">
        <f t="shared" ref="G57" si="15">SUM(G3:G55)</f>
        <v>0</v>
      </c>
      <c r="H57" s="18">
        <f>SUM(H3:H56)/2</f>
        <v>6348356464.4909334</v>
      </c>
      <c r="I57" s="18">
        <f>+I56+I51+I45+I40+I36+I32+I29+I23+I17+I14+I10</f>
        <v>444384952.51436532</v>
      </c>
      <c r="J57" s="18">
        <f t="shared" ref="J57:O57" si="16">SUM(J3:J56)/2</f>
        <v>6792741417.0053005</v>
      </c>
      <c r="K57" s="18">
        <f t="shared" si="16"/>
        <v>138627375.85725096</v>
      </c>
      <c r="L57" s="18">
        <f t="shared" si="16"/>
        <v>6931368792.8625469</v>
      </c>
      <c r="M57" s="18"/>
      <c r="N57" s="18"/>
      <c r="O57" s="18">
        <f t="shared" si="16"/>
        <v>6346828645.4199305</v>
      </c>
      <c r="P57" s="33"/>
      <c r="Q57" s="33"/>
      <c r="R57" s="33"/>
      <c r="S57" s="33"/>
      <c r="T57" s="33"/>
      <c r="U57" s="33"/>
      <c r="V57" s="33"/>
    </row>
    <row r="58" spans="1:22">
      <c r="O58" s="1"/>
    </row>
    <row r="59" spans="1:22" hidden="1">
      <c r="D59" s="35" t="s">
        <v>223</v>
      </c>
      <c r="E59" s="36"/>
      <c r="F59" s="37"/>
      <c r="G59" s="36"/>
      <c r="H59" s="36" t="s">
        <v>224</v>
      </c>
      <c r="I59" s="38" t="s">
        <v>225</v>
      </c>
      <c r="J59" s="36"/>
      <c r="K59" s="36"/>
      <c r="L59" s="36"/>
      <c r="M59" s="36"/>
      <c r="N59" s="36"/>
      <c r="O59" s="36"/>
    </row>
    <row r="60" spans="1:22" ht="25.5" hidden="1">
      <c r="D60" s="32" t="s">
        <v>208</v>
      </c>
      <c r="E60" s="33"/>
      <c r="F60" s="34"/>
      <c r="G60" s="33"/>
      <c r="H60" s="34">
        <f>+H10</f>
        <v>913943006.38119698</v>
      </c>
      <c r="I60" s="34">
        <f>+I10</f>
        <v>63976010.446683787</v>
      </c>
      <c r="J60" s="14">
        <v>1</v>
      </c>
      <c r="L60" s="41"/>
      <c r="M60" s="41" t="str">
        <f>+M9</f>
        <v xml:space="preserve">INGEOBRAS LTDA </v>
      </c>
      <c r="N60" s="41" t="str">
        <f>+N9</f>
        <v>VA-04-01-03.056-2011</v>
      </c>
      <c r="O60" s="34">
        <f>+O10</f>
        <v>913371112.3499999</v>
      </c>
    </row>
    <row r="61" spans="1:22" ht="63.75" hidden="1">
      <c r="D61" s="32" t="s">
        <v>209</v>
      </c>
      <c r="E61" s="33"/>
      <c r="F61" s="34"/>
      <c r="G61" s="33"/>
      <c r="H61" s="34">
        <f>+H14</f>
        <v>443397965.52604002</v>
      </c>
      <c r="I61" s="34">
        <f>+I14</f>
        <v>31037857.586822808</v>
      </c>
      <c r="J61" s="14">
        <f>+J60+1</f>
        <v>2</v>
      </c>
      <c r="M61" s="41" t="str">
        <f>+M13</f>
        <v>GEOMETRIA INVERSIONES Y CONSTRUCCIONES LTDA</v>
      </c>
      <c r="N61" s="41" t="str">
        <f>+N13</f>
        <v>VA-04-01-03.055-2011</v>
      </c>
      <c r="O61" s="34">
        <f>+O14</f>
        <v>442506572</v>
      </c>
    </row>
    <row r="62" spans="1:22" ht="38.25" hidden="1">
      <c r="D62" s="32" t="s">
        <v>210</v>
      </c>
      <c r="E62" s="33"/>
      <c r="F62" s="34"/>
      <c r="G62" s="33"/>
      <c r="H62" s="34">
        <f>+H17</f>
        <v>432101561.76832163</v>
      </c>
      <c r="I62" s="34">
        <f>+I17</f>
        <v>30247109.323782519</v>
      </c>
      <c r="J62" s="14">
        <f t="shared" ref="J62:J70" si="17">+J61+1</f>
        <v>3</v>
      </c>
      <c r="M62" s="41" t="str">
        <f>+M16</f>
        <v>ALVARO JOSE HOLGUIN VALLEJO</v>
      </c>
      <c r="N62" s="41" t="str">
        <f>+N16</f>
        <v>VA-04-01-03.050-2011</v>
      </c>
      <c r="O62" s="34">
        <f>+O17</f>
        <v>432101561.76999998</v>
      </c>
    </row>
    <row r="63" spans="1:22" ht="38.25" hidden="1">
      <c r="D63" s="32" t="s">
        <v>211</v>
      </c>
      <c r="E63" s="33"/>
      <c r="F63" s="34"/>
      <c r="G63" s="33"/>
      <c r="H63" s="34">
        <f>+H23</f>
        <v>468817020.53417104</v>
      </c>
      <c r="I63" s="34">
        <f>+I23</f>
        <v>32817191.437391974</v>
      </c>
      <c r="J63" s="14">
        <f t="shared" si="17"/>
        <v>4</v>
      </c>
      <c r="L63" s="31"/>
      <c r="M63" s="41" t="str">
        <f>+M22</f>
        <v>MIGUEL ANTONIO PARDO RUIZ</v>
      </c>
      <c r="N63" s="41" t="str">
        <f>+N22</f>
        <v>VA-04-01-03.051-2011</v>
      </c>
      <c r="O63" s="34">
        <f>+O23</f>
        <v>468817020.53417104</v>
      </c>
    </row>
    <row r="64" spans="1:22" ht="38.25" hidden="1">
      <c r="D64" s="32" t="s">
        <v>212</v>
      </c>
      <c r="E64" s="33"/>
      <c r="F64" s="34"/>
      <c r="G64" s="33"/>
      <c r="H64" s="34">
        <f>+H29</f>
        <v>888081774.6172601</v>
      </c>
      <c r="I64" s="34">
        <f>+I29</f>
        <v>62165724.223208219</v>
      </c>
      <c r="J64" s="14">
        <f t="shared" si="17"/>
        <v>5</v>
      </c>
      <c r="M64" s="41" t="str">
        <f>+M28</f>
        <v>JOSE IVAN GOMEZ SALAZAR</v>
      </c>
      <c r="N64" s="41" t="str">
        <f>+N28</f>
        <v>VA-04-01-03.048-2011</v>
      </c>
      <c r="O64" s="34">
        <f>+O29</f>
        <v>888081774.6172601</v>
      </c>
    </row>
    <row r="65" spans="4:15" ht="63.75" hidden="1">
      <c r="D65" s="32" t="s">
        <v>213</v>
      </c>
      <c r="E65" s="33"/>
      <c r="F65" s="34"/>
      <c r="G65" s="33"/>
      <c r="H65" s="34">
        <f>+H32</f>
        <v>457349545.49796402</v>
      </c>
      <c r="I65" s="34">
        <f>+I32</f>
        <v>32014468.184857484</v>
      </c>
      <c r="J65" s="14">
        <f t="shared" si="17"/>
        <v>6</v>
      </c>
      <c r="M65" s="41" t="str">
        <f>+M31</f>
        <v>SETA SOCIEDAD ESPAÑOLA DE TRATAMIENTO DE AGUA S.L.</v>
      </c>
      <c r="N65" s="41" t="str">
        <f>+N31</f>
        <v>VA-04-01-03.049-2011</v>
      </c>
      <c r="O65" s="34">
        <f>+O32</f>
        <v>457338125</v>
      </c>
    </row>
    <row r="66" spans="4:15" ht="51" hidden="1">
      <c r="D66" s="32" t="s">
        <v>214</v>
      </c>
      <c r="E66" s="33"/>
      <c r="F66" s="34"/>
      <c r="G66" s="33"/>
      <c r="H66" s="34">
        <f>+H36</f>
        <v>448392034.76558</v>
      </c>
      <c r="I66" s="34">
        <f>+I36</f>
        <v>31387442.433590602</v>
      </c>
      <c r="J66" s="14">
        <f t="shared" si="17"/>
        <v>7</v>
      </c>
      <c r="M66" s="41" t="str">
        <f>+M35</f>
        <v>PEDRO GONZALO HINESTROZA CORDOBA</v>
      </c>
      <c r="N66" s="41" t="str">
        <f>+N35</f>
        <v>VA-04-01-03.052-2011</v>
      </c>
      <c r="O66" s="34">
        <f>+O36</f>
        <v>448390942</v>
      </c>
    </row>
    <row r="67" spans="4:15" ht="38.25" hidden="1">
      <c r="D67" s="32" t="s">
        <v>215</v>
      </c>
      <c r="E67" s="33"/>
      <c r="F67" s="34"/>
      <c r="G67" s="33"/>
      <c r="H67" s="34">
        <f>+H40</f>
        <v>612131923.25040007</v>
      </c>
      <c r="I67" s="34">
        <f>+I40</f>
        <v>42849234.627528004</v>
      </c>
      <c r="J67" s="14">
        <f t="shared" si="17"/>
        <v>8</v>
      </c>
      <c r="M67" s="41" t="str">
        <f>+M39</f>
        <v>DIEGO MARIN LATORRE MOLINA</v>
      </c>
      <c r="N67" s="41" t="str">
        <f>+N39</f>
        <v>VA-04-01-03.053-2011</v>
      </c>
      <c r="O67" s="34">
        <f>+O40</f>
        <v>612082246</v>
      </c>
    </row>
    <row r="68" spans="4:15" ht="25.5" hidden="1">
      <c r="D68" s="32" t="s">
        <v>216</v>
      </c>
      <c r="E68" s="33"/>
      <c r="F68" s="34"/>
      <c r="G68" s="33"/>
      <c r="H68" s="34">
        <f>+H45</f>
        <v>442835072.78990781</v>
      </c>
      <c r="I68" s="34">
        <f>+I45</f>
        <v>30998455.095293552</v>
      </c>
      <c r="J68" s="14">
        <f t="shared" si="17"/>
        <v>9</v>
      </c>
      <c r="M68" s="41" t="str">
        <f>+M44</f>
        <v>ANFER INGENIERIA</v>
      </c>
      <c r="N68" s="41" t="str">
        <f>+N44</f>
        <v>VA-04-01-03.054-2011</v>
      </c>
      <c r="O68" s="34">
        <f>+O45</f>
        <v>442835072.78990781</v>
      </c>
    </row>
    <row r="69" spans="4:15" ht="38.25" hidden="1">
      <c r="D69" s="32" t="s">
        <v>217</v>
      </c>
      <c r="E69" s="33"/>
      <c r="F69" s="34"/>
      <c r="G69" s="33"/>
      <c r="H69" s="34">
        <f>+H51</f>
        <v>333357904.35859245</v>
      </c>
      <c r="I69" s="34">
        <f>+I51</f>
        <v>23335053.305101469</v>
      </c>
      <c r="J69" s="14">
        <f t="shared" si="17"/>
        <v>10</v>
      </c>
      <c r="M69" s="41" t="str">
        <f>+M50</f>
        <v>JHON DIEGO RODRIGUEZ GARCIA</v>
      </c>
      <c r="N69" s="41" t="str">
        <f>+N50</f>
        <v>VA-04-01-03.057-2011</v>
      </c>
      <c r="O69" s="34">
        <f>+O51</f>
        <v>333357904.35859245</v>
      </c>
    </row>
    <row r="70" spans="4:15" ht="51" hidden="1">
      <c r="D70" s="32" t="s">
        <v>219</v>
      </c>
      <c r="E70" s="33"/>
      <c r="F70" s="34"/>
      <c r="G70" s="33"/>
      <c r="H70" s="34">
        <f>+H56</f>
        <v>907948655.00149846</v>
      </c>
      <c r="I70" s="34">
        <f>+I56</f>
        <v>63556405.850104898</v>
      </c>
      <c r="J70" s="14">
        <f t="shared" si="17"/>
        <v>11</v>
      </c>
      <c r="M70" s="41" t="str">
        <f>+M55</f>
        <v>DENNYS EDGARDO ROMERO JIMENEZ</v>
      </c>
      <c r="N70" s="41" t="str">
        <f>+N55</f>
        <v>VA-04-01-03.058-2011</v>
      </c>
      <c r="O70" s="34">
        <f>+O56</f>
        <v>907946314</v>
      </c>
    </row>
    <row r="71" spans="4:15" hidden="1">
      <c r="D71" s="32" t="s">
        <v>222</v>
      </c>
      <c r="E71" s="33"/>
      <c r="F71" s="34"/>
      <c r="G71" s="33"/>
      <c r="H71" s="34">
        <f>SUM(H60:H70)</f>
        <v>6348356464.4909315</v>
      </c>
      <c r="I71" s="34">
        <f>SUM(I60:I70)</f>
        <v>444384952.51436532</v>
      </c>
      <c r="J71" s="33"/>
      <c r="M71" s="34"/>
      <c r="N71" s="34"/>
      <c r="O71" s="34">
        <f>SUM(O60:O70)</f>
        <v>6346828645.4199305</v>
      </c>
    </row>
    <row r="72" spans="4:15" ht="51" hidden="1">
      <c r="D72" s="32" t="s">
        <v>220</v>
      </c>
      <c r="E72" s="33"/>
      <c r="F72" s="34"/>
      <c r="G72" s="33"/>
      <c r="H72" s="34">
        <f>SUM(H65:H70)</f>
        <v>3202015135.6639433</v>
      </c>
      <c r="I72" s="34">
        <f>+H72*0.07</f>
        <v>224141059.49647605</v>
      </c>
      <c r="J72" s="33"/>
      <c r="K72" s="1"/>
      <c r="M72" s="41" t="str">
        <f>+P55</f>
        <v>PEDRO JOSE SERRANO CARRASQUILLA</v>
      </c>
      <c r="N72" s="41" t="str">
        <f>+Q55</f>
        <v>VA-04-01-06.045-2011</v>
      </c>
      <c r="O72" s="34"/>
    </row>
    <row r="73" spans="4:15" ht="51" hidden="1">
      <c r="D73" s="32" t="s">
        <v>221</v>
      </c>
      <c r="E73" s="33"/>
      <c r="F73" s="34"/>
      <c r="G73" s="33"/>
      <c r="H73" s="34">
        <f>SUM(H60:H64)</f>
        <v>3146341328.8269897</v>
      </c>
      <c r="I73" s="34">
        <f>+H73*0.07</f>
        <v>220243893.01788929</v>
      </c>
      <c r="J73" s="34"/>
      <c r="M73" s="41" t="str">
        <f>+P16</f>
        <v>ANDRES ALBERTO ALVAREZ TORO</v>
      </c>
      <c r="N73" s="41" t="str">
        <f>+Q16</f>
        <v>VA-04-01-06.046-2011</v>
      </c>
      <c r="O73" s="34"/>
    </row>
    <row r="74" spans="4:15" hidden="1">
      <c r="D74" s="44"/>
      <c r="E74" s="33"/>
      <c r="F74" s="34"/>
      <c r="G74" s="33"/>
      <c r="H74" s="34">
        <f>SUM(H72:H73)</f>
        <v>6348356464.4909325</v>
      </c>
      <c r="I74" s="34">
        <f>SUM(I72:I73)</f>
        <v>444384952.51436532</v>
      </c>
      <c r="J74" s="33"/>
      <c r="M74" s="34"/>
      <c r="N74" s="34"/>
      <c r="O74" s="34"/>
    </row>
  </sheetData>
  <sheetProtection password="CCEB" sheet="1" objects="1" scenarios="1" selectLockedCells="1" selectUnlockedCells="1"/>
  <autoFilter ref="A2:G57"/>
  <mergeCells count="29">
    <mergeCell ref="CP1:CW1"/>
    <mergeCell ref="A1:L1"/>
    <mergeCell ref="W1:AC1"/>
    <mergeCell ref="AD1:AK1"/>
    <mergeCell ref="AL1:AS1"/>
    <mergeCell ref="AT1:BA1"/>
    <mergeCell ref="BB1:BI1"/>
    <mergeCell ref="BJ1:BQ1"/>
    <mergeCell ref="BR1:BY1"/>
    <mergeCell ref="BZ1:CG1"/>
    <mergeCell ref="CH1:CO1"/>
    <mergeCell ref="HV1:IC1"/>
    <mergeCell ref="ID1:IK1"/>
    <mergeCell ref="ET1:FA1"/>
    <mergeCell ref="FB1:FI1"/>
    <mergeCell ref="FJ1:FQ1"/>
    <mergeCell ref="FR1:FY1"/>
    <mergeCell ref="FZ1:GG1"/>
    <mergeCell ref="GH1:GO1"/>
    <mergeCell ref="GP1:GW1"/>
    <mergeCell ref="GX1:HE1"/>
    <mergeCell ref="HF1:HM1"/>
    <mergeCell ref="HN1:HU1"/>
    <mergeCell ref="EL1:ES1"/>
    <mergeCell ref="CX1:DE1"/>
    <mergeCell ref="DF1:DM1"/>
    <mergeCell ref="DN1:DU1"/>
    <mergeCell ref="DV1:EC1"/>
    <mergeCell ref="ED1:EK1"/>
  </mergeCells>
  <printOptions horizontalCentered="1" verticalCentered="1"/>
  <pageMargins left="0.78685039370078735" right="0.19685039370078741" top="0.9055118110236221" bottom="0.39370078740157483" header="0.31496062992125984" footer="0.31496062992125984"/>
  <pageSetup paperSize="9" scale="68" orientation="landscape" r:id="rId1"/>
  <rowBreaks count="1" manualBreakCount="1">
    <brk id="73" max="11" man="1"/>
  </rowBreaks>
  <colBreaks count="1" manualBreakCount="1">
    <brk id="4" max="73" man="1"/>
  </colBreaks>
  <legacyDrawing r:id="rId2"/>
  <oleObjects>
    <oleObject progId="Word.Picture.8" shapeId="6145" r:id="rId3"/>
  </oleObjec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Hojas de cálculo</vt:lpstr>
      </vt:variant>
      <vt:variant>
        <vt:i4>1</vt:i4>
      </vt:variant>
      <vt:variant>
        <vt:lpstr>Rangos con nombre</vt:lpstr>
      </vt:variant>
      <vt:variant>
        <vt:i4>2</vt:i4>
      </vt:variant>
    </vt:vector>
  </HeadingPairs>
  <TitlesOfParts>
    <vt:vector size="3" baseType="lpstr">
      <vt:lpstr>FINAL</vt:lpstr>
      <vt:lpstr>FINAL!Área_de_impresión</vt:lpstr>
      <vt:lpstr>FINAL!Títulos_a_imprimir</vt:lpstr>
    </vt:vector>
  </TitlesOfParts>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User</dc:creator>
  <cp:lastModifiedBy>PORTATIL-1</cp:lastModifiedBy>
  <cp:lastPrinted>2011-11-02T20:01:38Z</cp:lastPrinted>
  <dcterms:created xsi:type="dcterms:W3CDTF">2011-07-11T16:22:54Z</dcterms:created>
  <dcterms:modified xsi:type="dcterms:W3CDTF">2011-11-02T20:02:27Z</dcterms:modified>
</cp:coreProperties>
</file>